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E\Dropbox\INE\INE 2018\Calendario-Fiscalizacion\Calendarios-Aprobados\"/>
    </mc:Choice>
  </mc:AlternateContent>
  <bookViews>
    <workbookView xWindow="0" yWindow="0" windowWidth="23040" windowHeight="9120" firstSheet="1" activeTab="5"/>
  </bookViews>
  <sheets>
    <sheet name="APOYO CIUDADANO FED-LOCAL " sheetId="3" state="hidden" r:id="rId1"/>
    <sheet name="APOYO_CIUDADANO" sheetId="10" r:id="rId2"/>
    <sheet name="PRECAMPAÑA FED-LOCAL " sheetId="5" state="hidden" r:id="rId3"/>
    <sheet name="PRECAMPAÑA" sheetId="9" r:id="rId4"/>
    <sheet name="CAMPAÑA FED-LOCAL " sheetId="4" state="hidden" r:id="rId5"/>
    <sheet name="CAMPAÑA" sheetId="7" r:id="rId6"/>
  </sheets>
  <definedNames>
    <definedName name="_xlnm.Print_Area" localSheetId="4">'CAMPAÑA FED-LOCAL '!$B$1:$AA$7</definedName>
    <definedName name="_xlnm.Print_Area" localSheetId="2">'PRECAMPAÑA FED-LOCAL '!$B$1:$O$7</definedName>
  </definedNames>
  <calcPr calcId="162913"/>
</workbook>
</file>

<file path=xl/calcChain.xml><?xml version="1.0" encoding="utf-8"?>
<calcChain xmlns="http://schemas.openxmlformats.org/spreadsheetml/2006/main">
  <c r="AA18" i="7" l="1"/>
  <c r="Z18" i="7"/>
  <c r="Y18" i="7"/>
  <c r="X18" i="7"/>
  <c r="W18" i="7"/>
  <c r="V18" i="7"/>
  <c r="U18" i="7"/>
  <c r="AA16" i="7"/>
  <c r="Z16" i="7"/>
  <c r="Y16" i="7"/>
  <c r="X16" i="7"/>
  <c r="W16" i="7"/>
  <c r="V16" i="7"/>
  <c r="U16" i="7"/>
  <c r="AA14" i="7"/>
  <c r="Z14" i="7"/>
  <c r="Y14" i="7"/>
  <c r="X14" i="7"/>
  <c r="W14" i="7"/>
  <c r="V14" i="7"/>
  <c r="U14" i="7"/>
  <c r="T14" i="7"/>
  <c r="S18" i="7"/>
  <c r="R18" i="7"/>
  <c r="Q18" i="7"/>
  <c r="P18" i="7"/>
  <c r="S16" i="7"/>
  <c r="R16" i="7"/>
  <c r="Q16" i="7"/>
  <c r="P16" i="7"/>
  <c r="O18" i="7"/>
  <c r="N18" i="7"/>
  <c r="M18" i="7"/>
  <c r="L18" i="7"/>
  <c r="K18" i="7"/>
  <c r="O16" i="7"/>
  <c r="N16" i="7"/>
  <c r="M16" i="7"/>
  <c r="L16" i="7"/>
  <c r="K16" i="7"/>
  <c r="F18" i="7"/>
  <c r="G18" i="7"/>
  <c r="H18" i="7"/>
  <c r="I18" i="7"/>
  <c r="J18" i="7"/>
  <c r="J16" i="7"/>
  <c r="I16" i="7"/>
  <c r="H16" i="7"/>
  <c r="G16" i="7"/>
  <c r="F16" i="7"/>
  <c r="S14" i="7"/>
  <c r="R14" i="7"/>
  <c r="Q14" i="7"/>
  <c r="P14" i="7"/>
  <c r="O14" i="7"/>
  <c r="N14" i="7"/>
  <c r="M14" i="7"/>
  <c r="L14" i="7"/>
  <c r="K14" i="7"/>
  <c r="J14" i="7"/>
  <c r="H14" i="7"/>
  <c r="I14" i="7"/>
  <c r="T18" i="7" l="1"/>
  <c r="T16" i="7"/>
  <c r="C21" i="10" l="1"/>
  <c r="C19" i="10"/>
  <c r="C17" i="10"/>
  <c r="N16" i="10"/>
  <c r="M16" i="10"/>
  <c r="L16" i="10"/>
  <c r="K16" i="10"/>
  <c r="J16" i="10"/>
  <c r="I16" i="10"/>
  <c r="H16" i="10"/>
  <c r="E16" i="10"/>
  <c r="G16" i="10"/>
  <c r="F16" i="10"/>
  <c r="D16" i="10"/>
  <c r="B16" i="10" s="1"/>
  <c r="C188" i="3"/>
  <c r="C186" i="3"/>
  <c r="C183" i="3"/>
  <c r="C181" i="3"/>
  <c r="C179" i="3"/>
  <c r="C176" i="3"/>
  <c r="C174" i="3"/>
  <c r="C171" i="3"/>
  <c r="C168" i="3"/>
  <c r="C143" i="3"/>
  <c r="C146" i="3"/>
  <c r="C148" i="3"/>
  <c r="C151" i="3"/>
  <c r="C153" i="3"/>
  <c r="C156" i="3"/>
  <c r="C158" i="3"/>
  <c r="C161" i="3"/>
  <c r="C163" i="3"/>
  <c r="C165" i="3"/>
  <c r="C116" i="3"/>
  <c r="C118" i="3"/>
  <c r="C121" i="3"/>
  <c r="C123" i="3"/>
  <c r="C126" i="3"/>
  <c r="C128" i="3"/>
  <c r="C131" i="3"/>
  <c r="C133" i="3"/>
  <c r="C135" i="3"/>
  <c r="C138" i="3"/>
  <c r="C140" i="3"/>
  <c r="C114" i="3"/>
  <c r="C111" i="3"/>
  <c r="C109" i="3"/>
  <c r="C106" i="3"/>
  <c r="C104" i="3"/>
  <c r="C101" i="3"/>
  <c r="C99" i="3"/>
  <c r="C97" i="3"/>
  <c r="C94" i="3"/>
  <c r="C91" i="3"/>
  <c r="C89" i="3"/>
  <c r="C86" i="3"/>
  <c r="C84" i="3"/>
  <c r="C82" i="3"/>
  <c r="C79" i="3"/>
  <c r="C76" i="3"/>
  <c r="C74" i="3"/>
  <c r="C72" i="3"/>
  <c r="C69" i="3"/>
  <c r="C67" i="3"/>
  <c r="C65" i="3"/>
  <c r="C62" i="3"/>
  <c r="C60" i="3"/>
  <c r="C58" i="3"/>
  <c r="C55" i="3"/>
  <c r="C53" i="3"/>
  <c r="C50" i="3"/>
  <c r="C47" i="3"/>
  <c r="C45" i="3"/>
  <c r="C43" i="3"/>
  <c r="C40" i="3"/>
  <c r="C38" i="3"/>
  <c r="C35" i="3"/>
  <c r="C29" i="3"/>
  <c r="C27" i="3"/>
  <c r="C25" i="3"/>
  <c r="C23" i="3"/>
  <c r="C21" i="3"/>
  <c r="C19" i="3"/>
  <c r="C17" i="3"/>
  <c r="C15" i="3"/>
  <c r="C12" i="3"/>
  <c r="C10" i="3"/>
  <c r="C8" i="3"/>
  <c r="K9" i="10" s="1"/>
  <c r="N8" i="10"/>
  <c r="M8" i="10"/>
  <c r="L8" i="10"/>
  <c r="K8" i="10"/>
  <c r="J8" i="10"/>
  <c r="I8" i="10"/>
  <c r="H8" i="10"/>
  <c r="G8" i="10"/>
  <c r="F8" i="10"/>
  <c r="E8" i="10"/>
  <c r="C163" i="5"/>
  <c r="C161" i="5"/>
  <c r="C158" i="5"/>
  <c r="C156" i="5"/>
  <c r="C154" i="5"/>
  <c r="C151" i="5"/>
  <c r="C149" i="5"/>
  <c r="C146" i="5"/>
  <c r="C143" i="5"/>
  <c r="C140" i="5"/>
  <c r="C138" i="5"/>
  <c r="C136" i="5"/>
  <c r="C133" i="5"/>
  <c r="C131" i="5"/>
  <c r="C128" i="5"/>
  <c r="C126" i="5"/>
  <c r="C123" i="5"/>
  <c r="C121" i="5"/>
  <c r="C118" i="5"/>
  <c r="C115" i="5"/>
  <c r="C113" i="5"/>
  <c r="C110" i="5"/>
  <c r="C106" i="5"/>
  <c r="C108" i="5"/>
  <c r="C101" i="5"/>
  <c r="C103" i="5"/>
  <c r="C98" i="5"/>
  <c r="C96" i="5"/>
  <c r="C93" i="5"/>
  <c r="C89" i="5"/>
  <c r="C91" i="5"/>
  <c r="C84" i="5"/>
  <c r="C86" i="5"/>
  <c r="C81" i="5"/>
  <c r="C79" i="5"/>
  <c r="C76" i="5"/>
  <c r="C74" i="5"/>
  <c r="C72" i="5"/>
  <c r="C69" i="5"/>
  <c r="C66" i="5"/>
  <c r="C64" i="5"/>
  <c r="C61" i="5"/>
  <c r="C59" i="5"/>
  <c r="C57" i="5"/>
  <c r="C54" i="5"/>
  <c r="C51" i="5"/>
  <c r="C47" i="5"/>
  <c r="C49" i="5"/>
  <c r="C44" i="5"/>
  <c r="C42" i="5"/>
  <c r="C39" i="5"/>
  <c r="C35" i="5"/>
  <c r="C37" i="5"/>
  <c r="C32" i="5"/>
  <c r="C30" i="5"/>
  <c r="C27" i="5"/>
  <c r="C24" i="5"/>
  <c r="C22" i="5"/>
  <c r="C20" i="5"/>
  <c r="C12" i="5"/>
  <c r="K14" i="9" s="1"/>
  <c r="C17" i="5"/>
  <c r="E14" i="7"/>
  <c r="F20" i="10" l="1"/>
  <c r="L17" i="10"/>
  <c r="M20" i="10"/>
  <c r="I18" i="10"/>
  <c r="M18" i="10"/>
  <c r="J20" i="10"/>
  <c r="N20" i="10"/>
  <c r="D14" i="9"/>
  <c r="E14" i="9"/>
  <c r="L14" i="9"/>
  <c r="H14" i="9"/>
  <c r="G20" i="10"/>
  <c r="J18" i="10"/>
  <c r="N18" i="10"/>
  <c r="K20" i="10"/>
  <c r="F14" i="9"/>
  <c r="I14" i="9"/>
  <c r="M14" i="9"/>
  <c r="E18" i="10"/>
  <c r="K18" i="10"/>
  <c r="H20" i="10"/>
  <c r="L20" i="10"/>
  <c r="M19" i="10"/>
  <c r="G14" i="9"/>
  <c r="J14" i="9"/>
  <c r="N14" i="9"/>
  <c r="D18" i="10"/>
  <c r="B18" i="10" s="1"/>
  <c r="H18" i="10"/>
  <c r="L18" i="10"/>
  <c r="I20" i="10"/>
  <c r="N21" i="10"/>
  <c r="J19" i="10"/>
  <c r="N19" i="10"/>
  <c r="K21" i="10"/>
  <c r="J17" i="10"/>
  <c r="N17" i="10"/>
  <c r="K19" i="10"/>
  <c r="H21" i="10"/>
  <c r="L21" i="10"/>
  <c r="I17" i="10"/>
  <c r="M17" i="10"/>
  <c r="K17" i="10"/>
  <c r="H19" i="10"/>
  <c r="L19" i="10"/>
  <c r="I21" i="10"/>
  <c r="M21" i="10"/>
  <c r="H17" i="10"/>
  <c r="I19" i="10"/>
  <c r="J21" i="10"/>
  <c r="D20" i="10"/>
  <c r="B20" i="10" s="1"/>
  <c r="F18" i="10"/>
  <c r="E20" i="10"/>
  <c r="G18" i="10"/>
  <c r="N9" i="10"/>
  <c r="H9" i="10"/>
  <c r="L9" i="10"/>
  <c r="I9" i="10"/>
  <c r="M9" i="10"/>
  <c r="J9" i="10"/>
  <c r="C15" i="5" l="1"/>
  <c r="E18" i="7"/>
  <c r="E16" i="7"/>
  <c r="G14" i="7"/>
  <c r="F14" i="7"/>
  <c r="F18" i="9" l="1"/>
  <c r="E16" i="9"/>
  <c r="N16" i="9"/>
  <c r="I17" i="9"/>
  <c r="L16" i="9"/>
  <c r="J15" i="9"/>
  <c r="N17" i="9"/>
  <c r="M18" i="9"/>
  <c r="L17" i="9"/>
  <c r="D16" i="9"/>
  <c r="I19" i="9"/>
  <c r="N18" i="9"/>
  <c r="H19" i="9"/>
  <c r="I15" i="9"/>
  <c r="M17" i="9"/>
  <c r="L18" i="9"/>
  <c r="G16" i="9"/>
  <c r="N15" i="9"/>
  <c r="L19" i="9"/>
  <c r="H18" i="9"/>
  <c r="N19" i="9"/>
  <c r="K15" i="9"/>
  <c r="M19" i="9"/>
  <c r="G18" i="9"/>
  <c r="H16" i="9"/>
  <c r="L15" i="9"/>
  <c r="K18" i="9"/>
  <c r="K17" i="9"/>
  <c r="J19" i="9"/>
  <c r="F16" i="9"/>
  <c r="M15" i="9"/>
  <c r="K19" i="9"/>
  <c r="I18" i="9"/>
  <c r="H15" i="9"/>
  <c r="I16" i="9"/>
  <c r="K16" i="9"/>
  <c r="E18" i="9"/>
  <c r="H17" i="9"/>
  <c r="J16" i="9"/>
  <c r="J18" i="9"/>
  <c r="D18" i="9"/>
  <c r="J17" i="9"/>
  <c r="M16" i="9"/>
</calcChain>
</file>

<file path=xl/sharedStrings.xml><?xml version="1.0" encoding="utf-8"?>
<sst xmlns="http://schemas.openxmlformats.org/spreadsheetml/2006/main" count="1257" uniqueCount="246">
  <si>
    <t>DIAS</t>
  </si>
  <si>
    <t>APROBACIÓN DEL CONSEJO GENERAL</t>
  </si>
  <si>
    <t>PROCESO ELECTORAL FEDERAL</t>
  </si>
  <si>
    <t>5 DIAS</t>
  </si>
  <si>
    <t xml:space="preserve">PRESENTACIÓN DEL INFORME </t>
  </si>
  <si>
    <t xml:space="preserve">NOTIFICACIÓN DE ERRORES Y OMISIONES </t>
  </si>
  <si>
    <t>15 DIAS</t>
  </si>
  <si>
    <t>7 DIAS</t>
  </si>
  <si>
    <t>10 DIAS</t>
  </si>
  <si>
    <t>6 DIAS</t>
  </si>
  <si>
    <t xml:space="preserve">RESPUESTA AL OFICIO DE ERRORES Y OMISIONES </t>
  </si>
  <si>
    <t xml:space="preserve">APROBACIÓN DE LA COF </t>
  </si>
  <si>
    <t>3 DIAS</t>
  </si>
  <si>
    <t>APOYO CIUDADANO</t>
  </si>
  <si>
    <t>PRESIDENTE GPO 1</t>
  </si>
  <si>
    <t>PRESIDENTE GPO 2</t>
  </si>
  <si>
    <t>INICIO APOYO CIUDADANO</t>
  </si>
  <si>
    <t>FIN APOYO CIUDADANO</t>
  </si>
  <si>
    <t>PROCESO ELECTORAL LOCAL</t>
  </si>
  <si>
    <t>AGUASCALIENTES</t>
  </si>
  <si>
    <t>BAJA CALIFORNIA SUR</t>
  </si>
  <si>
    <t>18 DIPUTADOS MR</t>
  </si>
  <si>
    <t>16 DIPUTADOS MR</t>
  </si>
  <si>
    <t>5 AYUNTAMIENTOS</t>
  </si>
  <si>
    <t>CAMPECHE</t>
  </si>
  <si>
    <t>21 DIPUTADOS MR</t>
  </si>
  <si>
    <t>11 AYUNTAMIENTOS</t>
  </si>
  <si>
    <t>24 JUNTAS MUNICIPALES</t>
  </si>
  <si>
    <t>COAHUILA</t>
  </si>
  <si>
    <t>38 AYUNTAMIENTOS</t>
  </si>
  <si>
    <t>COLIMA</t>
  </si>
  <si>
    <t>10 AYUNTAMIENTOS</t>
  </si>
  <si>
    <t>CHIAPAS</t>
  </si>
  <si>
    <t>1 GOBERNADOR</t>
  </si>
  <si>
    <t>24 DIPUTADOS MR</t>
  </si>
  <si>
    <t>123 AYUNTAMIENTOS</t>
  </si>
  <si>
    <t>CHIHUAHUA</t>
  </si>
  <si>
    <t>22 DIPUTADOS MR</t>
  </si>
  <si>
    <t>67 AYUNTAMIENTOS</t>
  </si>
  <si>
    <t>67 SÍNDICOS</t>
  </si>
  <si>
    <t>CIUDAD DE MÉXICO</t>
  </si>
  <si>
    <t>1 JEFE DE GOBIERNO</t>
  </si>
  <si>
    <t>33 DIPUTADOS MR</t>
  </si>
  <si>
    <t>16 ALCALDÍAS</t>
  </si>
  <si>
    <t>DURANGO</t>
  </si>
  <si>
    <t>15 DIPUTADOS MR</t>
  </si>
  <si>
    <t>GUANAJUATO</t>
  </si>
  <si>
    <t>46 AYUNTAMIENTOS</t>
  </si>
  <si>
    <t>GUERRERO</t>
  </si>
  <si>
    <t>28 DIPUTADOS MR</t>
  </si>
  <si>
    <t>80 AYUNTAMIENTOS</t>
  </si>
  <si>
    <t>HIDALGO</t>
  </si>
  <si>
    <t>JALISCO</t>
  </si>
  <si>
    <t>20 DIPUTADOS MR</t>
  </si>
  <si>
    <t>125 AYUNTAMIENTOS</t>
  </si>
  <si>
    <t>ESTADO DE MÉXICO</t>
  </si>
  <si>
    <t>MICHOACÁN</t>
  </si>
  <si>
    <t>112 AYUNTAMIENTOS</t>
  </si>
  <si>
    <t>MORELOS</t>
  </si>
  <si>
    <t>12 DIPUTADOS MR</t>
  </si>
  <si>
    <t>33 AYUNTAMIENTOS</t>
  </si>
  <si>
    <t>NUEVO LEÓN</t>
  </si>
  <si>
    <t>26 DIPUTADOS MR</t>
  </si>
  <si>
    <t>51 AYUNTAMIENTOS</t>
  </si>
  <si>
    <t>OAXACA</t>
  </si>
  <si>
    <t>25 DIPUTADOS MR</t>
  </si>
  <si>
    <t>153 AYUNTAMIENTOS</t>
  </si>
  <si>
    <t>PUEBLA</t>
  </si>
  <si>
    <t>217 AYUNTAMIENTOS</t>
  </si>
  <si>
    <t>QUERÉTARO</t>
  </si>
  <si>
    <t>18 AYUNTAMIENTOS</t>
  </si>
  <si>
    <t>QUINTANA ROO</t>
  </si>
  <si>
    <t>SAN LUIS POTOSÍ</t>
  </si>
  <si>
    <t>58 AYUNTAMIENTOS</t>
  </si>
  <si>
    <t>SINALOA</t>
  </si>
  <si>
    <t>SONORA</t>
  </si>
  <si>
    <t>72 AYUNTAMIENTOS</t>
  </si>
  <si>
    <t>TABASCO</t>
  </si>
  <si>
    <t>17 AYUNTAMIENTOS</t>
  </si>
  <si>
    <t>TAMAULIPAS</t>
  </si>
  <si>
    <t>43 AYUNTAMIENTOS</t>
  </si>
  <si>
    <t>TLAXCALA</t>
  </si>
  <si>
    <t>VERACRUZ</t>
  </si>
  <si>
    <t>30 DIPUTADOS MR</t>
  </si>
  <si>
    <t>YUCATÁN</t>
  </si>
  <si>
    <t>106 AYUNTAMIENTOS</t>
  </si>
  <si>
    <t>ZACATECAS</t>
  </si>
  <si>
    <t>PRECAMPAÑA</t>
  </si>
  <si>
    <t>FEDERAL</t>
  </si>
  <si>
    <t>INICIO PRECAMPAÑA</t>
  </si>
  <si>
    <t>FIN PRECAMPAÑA</t>
  </si>
  <si>
    <t xml:space="preserve">ELABORACIÓN DE DICTAMEN </t>
  </si>
  <si>
    <t>DIPUTADO GPO1</t>
  </si>
  <si>
    <t>DIPUTADO GPO2</t>
  </si>
  <si>
    <t>DIPUTADO GPO3</t>
  </si>
  <si>
    <t>DIPUTADO GPO4</t>
  </si>
  <si>
    <t>DIPUTADO GPO5</t>
  </si>
  <si>
    <t>DIPUTADO GPO6</t>
  </si>
  <si>
    <t>SENADOR GPO1</t>
  </si>
  <si>
    <t>SENADOR GPO2</t>
  </si>
  <si>
    <t>SENADOR GPO3</t>
  </si>
  <si>
    <t>SENADOR GPO4</t>
  </si>
  <si>
    <t>CAMPAÑA</t>
  </si>
  <si>
    <t xml:space="preserve">PRESENTACIÓN DEL PRIMER INFORME </t>
  </si>
  <si>
    <t>30 DIAS</t>
  </si>
  <si>
    <t xml:space="preserve">PRESENTACIÓN DEL SEGUNDO INFORME </t>
  </si>
  <si>
    <t xml:space="preserve">PRESENTACIÓN DEL TERCER INFORME </t>
  </si>
  <si>
    <t>INICIO CAMPAÑA</t>
  </si>
  <si>
    <t>FIN CAMPAÑA</t>
  </si>
  <si>
    <t xml:space="preserve">45 DIPUTADOS MR </t>
  </si>
  <si>
    <t>Días para la notificación:</t>
  </si>
  <si>
    <t>PLAZOS LEY PARTIDOS POLÍTICOS:</t>
  </si>
  <si>
    <t>PLAZOS LEY ASPIRANTES:</t>
  </si>
  <si>
    <t>30 DÍAS</t>
  </si>
  <si>
    <t xml:space="preserve">PRESENTACIÓN AL CG </t>
  </si>
  <si>
    <t>P R O C E S O     E L E C T O R A L    L O C A L</t>
  </si>
  <si>
    <t>PRESIDENTE, DIPUTADOS, SENADORES.</t>
  </si>
  <si>
    <t>45 DIPUTADOS MR</t>
  </si>
  <si>
    <t xml:space="preserve">PRESENTACIÓN  DE DICTAMEN </t>
  </si>
  <si>
    <t>ETAPAS DEL PROCESO DE FISCALIZACIÓN 2017-2018</t>
  </si>
  <si>
    <t>3 AYUNTAMIENTOS</t>
  </si>
  <si>
    <t>PROCESO ELECTORAL LOCAL EXTRAORDINARIO VERACRUZ</t>
  </si>
  <si>
    <t>PROCESO DE FISCALIZACIÓN 2017 - 2018</t>
  </si>
  <si>
    <t>CAMPAÑA LOCAL</t>
  </si>
  <si>
    <t>ENTIDAD</t>
  </si>
  <si>
    <t>3-21 DIPUTADOS MR</t>
  </si>
  <si>
    <t/>
  </si>
  <si>
    <t>3-11 AYUNTAMIENTOS</t>
  </si>
  <si>
    <t>Dias para la notificación</t>
  </si>
  <si>
    <t>3-24 JUNTAS MUNICIPALES</t>
  </si>
  <si>
    <t>CAMPAÑA FEDERAL</t>
  </si>
  <si>
    <t>CARGO</t>
  </si>
  <si>
    <t>CARGO Y GRUPO</t>
  </si>
  <si>
    <t>BAJA CALIFORNIA SUR1</t>
  </si>
  <si>
    <t>BAJA CALIFORNIA SUR2</t>
  </si>
  <si>
    <t>AGUASCALIENTES1</t>
  </si>
  <si>
    <t>CAMPECHE1</t>
  </si>
  <si>
    <t>CAMPECHE2</t>
  </si>
  <si>
    <t>CAMPECHE3</t>
  </si>
  <si>
    <t>COAHUILA1</t>
  </si>
  <si>
    <t>COLIMA1</t>
  </si>
  <si>
    <t>COLIMA2</t>
  </si>
  <si>
    <t>CHIAPAS1</t>
  </si>
  <si>
    <t>CHIAPAS2</t>
  </si>
  <si>
    <t>CHIAPAS3</t>
  </si>
  <si>
    <t>CHIHUAHUA1</t>
  </si>
  <si>
    <t>CHIHUAHUA2</t>
  </si>
  <si>
    <t>CHIHUAHUA3</t>
  </si>
  <si>
    <t>CIUDAD DE MÉXICO1</t>
  </si>
  <si>
    <t>CIUDAD DE MÉXICO2</t>
  </si>
  <si>
    <t>CIUDAD DE MÉXICO3</t>
  </si>
  <si>
    <t>DURANGO1</t>
  </si>
  <si>
    <t>GUANAJUATO1</t>
  </si>
  <si>
    <t>GUANAJUATO2</t>
  </si>
  <si>
    <t>GUANAJUATO3</t>
  </si>
  <si>
    <t>GUERRERO1</t>
  </si>
  <si>
    <t>GUERRERO2</t>
  </si>
  <si>
    <t>HIDALGO1</t>
  </si>
  <si>
    <t>JALISCO1</t>
  </si>
  <si>
    <t>JALISCO2</t>
  </si>
  <si>
    <t>JALISCO3</t>
  </si>
  <si>
    <t>ESTADO DE MÉXICO1</t>
  </si>
  <si>
    <t>ESTADO DE MÉXICO2</t>
  </si>
  <si>
    <t>MICHOACÁN1</t>
  </si>
  <si>
    <t>MICHOACÁN2</t>
  </si>
  <si>
    <t>MORELOS1</t>
  </si>
  <si>
    <t>MORELOS2</t>
  </si>
  <si>
    <t>MORELOS3</t>
  </si>
  <si>
    <t>NUEVO LEÓN1</t>
  </si>
  <si>
    <t>NUEVO LEÓN2</t>
  </si>
  <si>
    <t>OAXACA1</t>
  </si>
  <si>
    <t>OAXACA2</t>
  </si>
  <si>
    <t>QUERÉTARO1</t>
  </si>
  <si>
    <t>QUERÉTARO2</t>
  </si>
  <si>
    <t>QUINTANA ROO1</t>
  </si>
  <si>
    <t>SAN LUIS POTOSÍ1</t>
  </si>
  <si>
    <t>SAN LUIS POTOSÍ2</t>
  </si>
  <si>
    <t>SINALOA1</t>
  </si>
  <si>
    <t>SINALOA2</t>
  </si>
  <si>
    <t>SONORA1</t>
  </si>
  <si>
    <t>SONORA2</t>
  </si>
  <si>
    <t>TABASCO1</t>
  </si>
  <si>
    <t>TABASCO2</t>
  </si>
  <si>
    <t>TABASCO3</t>
  </si>
  <si>
    <t>TAMAULIPAS1</t>
  </si>
  <si>
    <t>TLAXCALA1</t>
  </si>
  <si>
    <t>VERACRUZ1</t>
  </si>
  <si>
    <t>VERACRUZ2</t>
  </si>
  <si>
    <t>YUCATÁN1</t>
  </si>
  <si>
    <t>YUCATÁN2</t>
  </si>
  <si>
    <t>YUCATÁN3</t>
  </si>
  <si>
    <t>ZACATECAS1</t>
  </si>
  <si>
    <t>ZACATECAS2</t>
  </si>
  <si>
    <t>PUEBLA1</t>
  </si>
  <si>
    <t>PUEBLA2</t>
  </si>
  <si>
    <t>PUEBLA3</t>
  </si>
  <si>
    <t>PRECAMPAÑA FEDERAL</t>
  </si>
  <si>
    <t xml:space="preserve">CIRCULAR AL CG </t>
  </si>
  <si>
    <t>PRECAMPAÑA LOCAL</t>
  </si>
  <si>
    <t>25-1 GOBERNADOR</t>
  </si>
  <si>
    <t>25-21 DIPUTADOS MR</t>
  </si>
  <si>
    <t>25-17 AYUNTAMIENTOS</t>
  </si>
  <si>
    <t>25-</t>
  </si>
  <si>
    <t>Dias para la notificación:</t>
  </si>
  <si>
    <t>APOYO CIUDADANO FEDERAL</t>
  </si>
  <si>
    <t>APOYO CIUDADANO LOCAL</t>
  </si>
  <si>
    <t>SENADOR GPO4Días para la notificación:</t>
  </si>
  <si>
    <t>1 de febrero de 2018</t>
  </si>
  <si>
    <t>10 de febrero de 2018</t>
  </si>
  <si>
    <t>13 de febrero de 2018</t>
  </si>
  <si>
    <t>19 de febrero de 2018</t>
  </si>
  <si>
    <t>26 de febrero de 2018</t>
  </si>
  <si>
    <t>5 de marzo de 2018</t>
  </si>
  <si>
    <t>8 de marzo de 2018</t>
  </si>
  <si>
    <t>9 de marzo de 2018</t>
  </si>
  <si>
    <t>14 marzo de 2018</t>
  </si>
  <si>
    <t>INFORMES A PRESENTAR</t>
  </si>
  <si>
    <t>DÍAS 1ER PERIODO</t>
  </si>
  <si>
    <t>1 de mayo de 2018</t>
  </si>
  <si>
    <t>11 de mayo de 2018</t>
  </si>
  <si>
    <t>16 de mayo de 2018</t>
  </si>
  <si>
    <t>31 de mayo de 2018</t>
  </si>
  <si>
    <t>10 de junio de 2018</t>
  </si>
  <si>
    <t>15 de junio de 2018</t>
  </si>
  <si>
    <t>DÍAS 2DO PERIODO</t>
  </si>
  <si>
    <t>CONCLUSIÓN DEL PRIMER PERIODO</t>
  </si>
  <si>
    <t>CONCLUSIÓN DEL SEGUNDO PERIODO</t>
  </si>
  <si>
    <t>DÍAS 3ER PERIODO</t>
  </si>
  <si>
    <t>CONCLUSIÓN DEL TERCER PERIODO</t>
  </si>
  <si>
    <t>1 PRESIDENTE, 
300 DIPUTADOS, 
64 SENADORES.</t>
  </si>
  <si>
    <t>28 de abril de 2018</t>
  </si>
  <si>
    <t>28 de mayo de 2018</t>
  </si>
  <si>
    <t>3 DÍAS</t>
  </si>
  <si>
    <t>27 de junio de 2018</t>
  </si>
  <si>
    <t>13 de mayo de 2018</t>
  </si>
  <si>
    <t>26 de mayo de 2018</t>
  </si>
  <si>
    <t>13 de junio de 2018</t>
  </si>
  <si>
    <t>25 de junio de 2018</t>
  </si>
  <si>
    <t>30 de junio de 2018</t>
  </si>
  <si>
    <t>c</t>
  </si>
  <si>
    <t>&lt;</t>
  </si>
  <si>
    <t>2 de abril de 2018</t>
  </si>
  <si>
    <t>27 de marzo de 2018</t>
  </si>
  <si>
    <t>17 de marzo de 2018</t>
  </si>
  <si>
    <t>11 de abril de 2018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</si>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</sst>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 Narrow"/>
      <family val="2"/>
    </font>
    <font>
      <b/>
      <sz val="2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12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2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6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5" borderId="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3" fillId="5" borderId="0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/>
    </xf>
    <xf numFmtId="164" fontId="14" fillId="10" borderId="2" xfId="0" applyNumberFormat="1" applyFont="1" applyFill="1" applyBorder="1" applyAlignment="1">
      <alignment horizontal="center" vertical="center"/>
    </xf>
    <xf numFmtId="164" fontId="13" fillId="1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3" fillId="10" borderId="7" xfId="0" applyNumberFormat="1" applyFont="1" applyFill="1" applyBorder="1" applyAlignment="1">
      <alignment horizontal="center" vertical="center" wrapText="1"/>
    </xf>
    <xf numFmtId="164" fontId="14" fillId="10" borderId="8" xfId="0" applyNumberFormat="1" applyFont="1" applyFill="1" applyBorder="1" applyAlignment="1">
      <alignment horizontal="center" vertical="center"/>
    </xf>
    <xf numFmtId="0" fontId="15" fillId="10" borderId="0" xfId="0" applyFont="1" applyFill="1"/>
    <xf numFmtId="0" fontId="4" fillId="11" borderId="6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12" borderId="0" xfId="0" applyFill="1"/>
    <xf numFmtId="0" fontId="1" fillId="12" borderId="0" xfId="0" applyFont="1" applyFill="1"/>
    <xf numFmtId="0" fontId="0" fillId="0" borderId="9" xfId="0" applyBorder="1" applyAlignment="1">
      <alignment horizontal="center" vertical="top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0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0" fillId="0" borderId="9" xfId="0" applyFill="1" applyBorder="1"/>
    <xf numFmtId="0" fontId="7" fillId="0" borderId="0" xfId="0" applyFont="1" applyFill="1" applyBorder="1" applyAlignment="1">
      <alignment vertical="center" textRotation="90" wrapTex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/>
    </xf>
    <xf numFmtId="0" fontId="3" fillId="13" borderId="0" xfId="0" applyFont="1" applyFill="1" applyBorder="1" applyAlignment="1">
      <alignment horizontal="center"/>
    </xf>
    <xf numFmtId="0" fontId="0" fillId="13" borderId="0" xfId="0" applyFill="1" applyAlignment="1">
      <alignment wrapText="1"/>
    </xf>
    <xf numFmtId="0" fontId="0" fillId="0" borderId="0" xfId="0" applyBorder="1"/>
    <xf numFmtId="0" fontId="4" fillId="5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textRotation="90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5" borderId="19" xfId="0" applyFont="1" applyFill="1" applyBorder="1" applyAlignment="1" applyProtection="1">
      <alignment horizontal="left" vertical="center" wrapText="1"/>
      <protection hidden="1"/>
    </xf>
    <xf numFmtId="164" fontId="2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 applyProtection="1">
      <alignment horizontal="center" vertical="center" wrapText="1"/>
      <protection hidden="1"/>
    </xf>
    <xf numFmtId="164" fontId="2" fillId="3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vertical="center" wrapText="1"/>
      <protection hidden="1"/>
    </xf>
    <xf numFmtId="0" fontId="4" fillId="0" borderId="24" xfId="0" applyFont="1" applyFill="1" applyBorder="1" applyAlignment="1" applyProtection="1">
      <alignment vertical="center" wrapText="1"/>
      <protection hidden="1"/>
    </xf>
    <xf numFmtId="0" fontId="4" fillId="5" borderId="26" xfId="0" applyFont="1" applyFill="1" applyBorder="1" applyAlignment="1" applyProtection="1">
      <alignment horizontal="left" vertical="center" wrapText="1"/>
      <protection hidden="1"/>
    </xf>
    <xf numFmtId="164" fontId="2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5" borderId="22" xfId="0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/>
    <xf numFmtId="0" fontId="16" fillId="0" borderId="0" xfId="0" applyFont="1" applyProtection="1">
      <protection locked="0" hidden="1"/>
    </xf>
    <xf numFmtId="0" fontId="3" fillId="1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textRotation="90"/>
    </xf>
    <xf numFmtId="0" fontId="4" fillId="6" borderId="16" xfId="0" applyFont="1" applyFill="1" applyBorder="1" applyAlignment="1">
      <alignment vertical="center" wrapText="1"/>
    </xf>
    <xf numFmtId="0" fontId="2" fillId="7" borderId="6" xfId="0" applyFont="1" applyFill="1" applyBorder="1" applyAlignment="1" applyProtection="1">
      <alignment horizontal="center" vertical="center" wrapText="1"/>
      <protection hidden="1"/>
    </xf>
    <xf numFmtId="164" fontId="16" fillId="3" borderId="3" xfId="0" applyNumberFormat="1" applyFont="1" applyFill="1" applyBorder="1" applyAlignment="1" applyProtection="1">
      <alignment horizontal="center" vertical="center"/>
      <protection hidden="1"/>
    </xf>
    <xf numFmtId="164" fontId="16" fillId="3" borderId="6" xfId="0" applyNumberFormat="1" applyFont="1" applyFill="1" applyBorder="1" applyAlignment="1" applyProtection="1">
      <alignment horizontal="center" vertical="center"/>
      <protection hidden="1"/>
    </xf>
    <xf numFmtId="0" fontId="18" fillId="2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/>
    <xf numFmtId="0" fontId="4" fillId="5" borderId="0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center"/>
    </xf>
    <xf numFmtId="0" fontId="0" fillId="11" borderId="0" xfId="0" applyFill="1" applyAlignment="1">
      <alignment wrapText="1"/>
    </xf>
    <xf numFmtId="0" fontId="19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>
      <alignment vertical="center" textRotation="90"/>
    </xf>
    <xf numFmtId="164" fontId="13" fillId="2" borderId="6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left" vertical="center" wrapText="1"/>
    </xf>
    <xf numFmtId="164" fontId="2" fillId="3" borderId="3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left" vertical="center" wrapText="1"/>
      <protection hidden="1"/>
    </xf>
    <xf numFmtId="0" fontId="4" fillId="0" borderId="46" xfId="0" applyFont="1" applyFill="1" applyBorder="1" applyAlignment="1" applyProtection="1">
      <alignment horizontal="left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50" xfId="0" applyBorder="1"/>
    <xf numFmtId="0" fontId="0" fillId="0" borderId="51" xfId="0" applyBorder="1"/>
    <xf numFmtId="164" fontId="2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Alignment="1">
      <alignment wrapText="1"/>
    </xf>
    <xf numFmtId="0" fontId="15" fillId="0" borderId="0" xfId="0" applyFont="1"/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hidden="1"/>
    </xf>
    <xf numFmtId="0" fontId="4" fillId="6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7" fillId="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 wrapText="1"/>
      <protection locked="0"/>
    </xf>
    <xf numFmtId="0" fontId="20" fillId="2" borderId="16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/>
    <xf numFmtId="0" fontId="0" fillId="0" borderId="53" xfId="0" applyBorder="1"/>
    <xf numFmtId="0" fontId="0" fillId="0" borderId="4" xfId="0" applyBorder="1"/>
    <xf numFmtId="0" fontId="0" fillId="0" borderId="2" xfId="0" applyBorder="1"/>
    <xf numFmtId="0" fontId="21" fillId="0" borderId="16" xfId="0" applyFont="1" applyBorder="1" applyAlignment="1" applyProtection="1">
      <alignment vertical="center" wrapText="1"/>
      <protection locked="0"/>
    </xf>
    <xf numFmtId="0" fontId="16" fillId="12" borderId="0" xfId="0" applyFont="1" applyFill="1" applyAlignment="1">
      <alignment horizontal="center"/>
    </xf>
    <xf numFmtId="14" fontId="16" fillId="12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/>
    </xf>
    <xf numFmtId="14" fontId="16" fillId="14" borderId="0" xfId="0" applyNumberFormat="1" applyFont="1" applyFill="1" applyAlignment="1">
      <alignment horizontal="center"/>
    </xf>
    <xf numFmtId="0" fontId="4" fillId="0" borderId="5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54" xfId="0" applyFont="1" applyFill="1" applyBorder="1" applyAlignment="1" applyProtection="1">
      <alignment vertical="center"/>
      <protection hidden="1"/>
    </xf>
    <xf numFmtId="0" fontId="4" fillId="0" borderId="55" xfId="0" applyFont="1" applyFill="1" applyBorder="1" applyAlignment="1" applyProtection="1">
      <alignment vertical="center"/>
      <protection hidden="1"/>
    </xf>
    <xf numFmtId="0" fontId="4" fillId="0" borderId="51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8" fillId="2" borderId="35" xfId="0" applyFont="1" applyFill="1" applyBorder="1" applyAlignment="1" applyProtection="1">
      <alignment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64" fontId="2" fillId="3" borderId="5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left" vertical="center" wrapText="1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4" fillId="0" borderId="61" xfId="0" applyFont="1" applyFill="1" applyBorder="1" applyAlignment="1" applyProtection="1">
      <alignment vertical="center" wrapText="1"/>
      <protection hidden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62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 applyProtection="1">
      <alignment vertical="center"/>
      <protection hidden="1"/>
    </xf>
    <xf numFmtId="0" fontId="4" fillId="0" borderId="63" xfId="0" applyFont="1" applyFill="1" applyBorder="1" applyAlignment="1" applyProtection="1">
      <alignment vertical="center"/>
      <protection hidden="1"/>
    </xf>
    <xf numFmtId="0" fontId="6" fillId="0" borderId="50" xfId="0" applyFont="1" applyBorder="1" applyAlignment="1">
      <alignment horizontal="center"/>
    </xf>
    <xf numFmtId="164" fontId="2" fillId="3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Border="1"/>
    <xf numFmtId="0" fontId="18" fillId="2" borderId="50" xfId="0" applyFont="1" applyFill="1" applyBorder="1" applyAlignment="1" applyProtection="1">
      <alignment horizontal="center" vertical="center"/>
      <protection hidden="1"/>
    </xf>
    <xf numFmtId="0" fontId="16" fillId="14" borderId="51" xfId="0" applyFont="1" applyFill="1" applyBorder="1" applyAlignment="1">
      <alignment horizontal="center"/>
    </xf>
    <xf numFmtId="0" fontId="3" fillId="11" borderId="51" xfId="0" applyFont="1" applyFill="1" applyBorder="1" applyAlignment="1">
      <alignment horizontal="left"/>
    </xf>
    <xf numFmtId="164" fontId="13" fillId="14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51" xfId="0" applyFont="1" applyFill="1" applyBorder="1"/>
    <xf numFmtId="0" fontId="0" fillId="0" borderId="16" xfId="0" applyBorder="1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24" fillId="10" borderId="6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0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3" fillId="6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2" borderId="23" xfId="0" applyFont="1" applyFill="1" applyBorder="1" applyAlignment="1" applyProtection="1">
      <alignment horizontal="center" vertical="center" wrapText="1"/>
      <protection hidden="1"/>
    </xf>
    <xf numFmtId="0" fontId="18" fillId="2" borderId="24" xfId="0" applyFont="1" applyFill="1" applyBorder="1" applyAlignment="1" applyProtection="1">
      <alignment horizontal="center" vertical="center" wrapText="1"/>
      <protection hidden="1"/>
    </xf>
    <xf numFmtId="0" fontId="18" fillId="2" borderId="44" xfId="0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52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16" fillId="12" borderId="0" xfId="0" applyFont="1" applyFill="1" applyAlignment="1">
      <alignment wrapText="1"/>
    </xf>
    <xf numFmtId="0" fontId="3" fillId="5" borderId="0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0" borderId="0" xfId="0" applyAlignment="1">
      <alignment wrapText="1"/>
    </xf>
    <xf numFmtId="0" fontId="18" fillId="2" borderId="53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58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 applyProtection="1">
      <alignment horizontal="right" vertical="center"/>
      <protection hidden="1"/>
    </xf>
    <xf numFmtId="0" fontId="18" fillId="2" borderId="4" xfId="0" applyFont="1" applyFill="1" applyBorder="1" applyAlignment="1" applyProtection="1">
      <alignment horizontal="right" vertical="center"/>
      <protection hidden="1"/>
    </xf>
    <xf numFmtId="0" fontId="23" fillId="5" borderId="3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textRotation="90" wrapText="1"/>
    </xf>
    <xf numFmtId="0" fontId="7" fillId="12" borderId="0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80"/>
      <color rgb="FFCC00CC"/>
      <color rgb="FF9900CC"/>
      <color rgb="FFFF00FF"/>
      <color rgb="FFF17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1415143</xdr:colOff>
      <xdr:row>0</xdr:row>
      <xdr:rowOff>65314</xdr:rowOff>
    </xdr:from>
    <xdr:to>
      <xdr:col>13</xdr:col>
      <xdr:colOff>1415872</xdr:colOff>
      <xdr:row>2</xdr:row>
      <xdr:rowOff>5291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063" y="65314"/>
          <a:ext cx="1664018" cy="534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1184275</xdr:colOff>
      <xdr:row>0</xdr:row>
      <xdr:rowOff>27214</xdr:rowOff>
    </xdr:from>
    <xdr:to>
      <xdr:col>13</xdr:col>
      <xdr:colOff>1092200</xdr:colOff>
      <xdr:row>2</xdr:row>
      <xdr:rowOff>184753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7675" y="27214"/>
          <a:ext cx="1711325" cy="716339"/>
        </a:xfrm>
        <a:prstGeom prst="rect">
          <a:avLst/>
        </a:prstGeom>
      </xdr:spPr>
    </xdr:pic>
    <xdr:clientData/>
  </xdr:twoCellAnchor>
  <xdr:twoCellAnchor editAs="oneCell">
    <xdr:from>
      <xdr:col>3</xdr:col>
      <xdr:colOff>1831975</xdr:colOff>
      <xdr:row>14</xdr:row>
      <xdr:rowOff>355600</xdr:rowOff>
    </xdr:from>
    <xdr:to>
      <xdr:col>4</xdr:col>
      <xdr:colOff>16781</xdr:colOff>
      <xdr:row>14</xdr:row>
      <xdr:rowOff>693056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098675" y="4178300"/>
          <a:ext cx="331106" cy="337456"/>
        </a:xfrm>
        <a:prstGeom prst="rect">
          <a:avLst/>
        </a:prstGeom>
      </xdr:spPr>
    </xdr:pic>
    <xdr:clientData/>
  </xdr:twoCellAnchor>
  <xdr:twoCellAnchor editAs="oneCell">
    <xdr:from>
      <xdr:col>3</xdr:col>
      <xdr:colOff>1857375</xdr:colOff>
      <xdr:row>7</xdr:row>
      <xdr:rowOff>63500</xdr:rowOff>
    </xdr:from>
    <xdr:to>
      <xdr:col>4</xdr:col>
      <xdr:colOff>42181</xdr:colOff>
      <xdr:row>8</xdr:row>
      <xdr:rowOff>172356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124075" y="2070100"/>
          <a:ext cx="331106" cy="337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1415143</xdr:colOff>
      <xdr:row>0</xdr:row>
      <xdr:rowOff>65314</xdr:rowOff>
    </xdr:from>
    <xdr:to>
      <xdr:col>13</xdr:col>
      <xdr:colOff>1509441</xdr:colOff>
      <xdr:row>2</xdr:row>
      <xdr:rowOff>5291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1743" y="65314"/>
          <a:ext cx="1664018" cy="5343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1415143</xdr:colOff>
      <xdr:row>0</xdr:row>
      <xdr:rowOff>65314</xdr:rowOff>
    </xdr:from>
    <xdr:to>
      <xdr:col>13</xdr:col>
      <xdr:colOff>1509441</xdr:colOff>
      <xdr:row>1</xdr:row>
      <xdr:rowOff>450244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6943" y="65314"/>
          <a:ext cx="1618298" cy="540052"/>
        </a:xfrm>
        <a:prstGeom prst="rect">
          <a:avLst/>
        </a:prstGeom>
      </xdr:spPr>
    </xdr:pic>
    <xdr:clientData/>
  </xdr:twoCellAnchor>
  <xdr:twoCellAnchor editAs="oneCell">
    <xdr:from>
      <xdr:col>3</xdr:col>
      <xdr:colOff>2002971</xdr:colOff>
      <xdr:row>12</xdr:row>
      <xdr:rowOff>217714</xdr:rowOff>
    </xdr:from>
    <xdr:to>
      <xdr:col>3</xdr:col>
      <xdr:colOff>2340427</xdr:colOff>
      <xdr:row>12</xdr:row>
      <xdr:rowOff>555170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242457" y="5116285"/>
          <a:ext cx="337456" cy="337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65314</xdr:rowOff>
    </xdr:from>
    <xdr:to>
      <xdr:col>25</xdr:col>
      <xdr:colOff>1618298</xdr:colOff>
      <xdr:row>2</xdr:row>
      <xdr:rowOff>5291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1743" y="65314"/>
          <a:ext cx="1664018" cy="5343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1254579</xdr:colOff>
      <xdr:row>0</xdr:row>
      <xdr:rowOff>95251</xdr:rowOff>
    </xdr:from>
    <xdr:to>
      <xdr:col>24</xdr:col>
      <xdr:colOff>1197950</xdr:colOff>
      <xdr:row>2</xdr:row>
      <xdr:rowOff>9374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85036" y="95251"/>
          <a:ext cx="1650614" cy="523723"/>
        </a:xfrm>
        <a:prstGeom prst="rect">
          <a:avLst/>
        </a:prstGeom>
      </xdr:spPr>
    </xdr:pic>
    <xdr:clientData/>
  </xdr:twoCellAnchor>
  <xdr:twoCellAnchor editAs="oneCell">
    <xdr:from>
      <xdr:col>4</xdr:col>
      <xdr:colOff>1752604</xdr:colOff>
      <xdr:row>12</xdr:row>
      <xdr:rowOff>21772</xdr:rowOff>
    </xdr:from>
    <xdr:to>
      <xdr:col>5</xdr:col>
      <xdr:colOff>10889</xdr:colOff>
      <xdr:row>12</xdr:row>
      <xdr:rowOff>359228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024747" y="4963886"/>
          <a:ext cx="337456" cy="33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P188"/>
  <sheetViews>
    <sheetView workbookViewId="0"/>
  </sheetViews>
  <sheetFormatPr baseColWidth="10" defaultRowHeight="14.4" x14ac:dyDescent="0.3"/>
  <cols>
    <col min="1" max="1" width="2.44140625" customWidth="1"/>
    <col min="2" max="2" width="4.33203125" customWidth="1"/>
    <col min="3" max="3" width="69.21875" hidden="1" customWidth="1"/>
    <col min="4" max="4" width="30" customWidth="1"/>
    <col min="5" max="5" width="30.33203125" customWidth="1"/>
    <col min="6" max="6" width="30.6640625" customWidth="1"/>
    <col min="7" max="7" width="8.6640625" customWidth="1"/>
    <col min="8" max="8" width="27.33203125" customWidth="1"/>
    <col min="9" max="9" width="25.44140625" customWidth="1"/>
    <col min="10" max="10" width="29.33203125" customWidth="1"/>
    <col min="11" max="12" width="22.88671875" customWidth="1"/>
    <col min="13" max="13" width="24.33203125" customWidth="1"/>
    <col min="14" max="14" width="30.33203125" customWidth="1"/>
    <col min="15" max="15" width="2.5546875" customWidth="1"/>
    <col min="16" max="16" width="17" customWidth="1"/>
    <col min="17" max="17" width="30.44140625" customWidth="1"/>
    <col min="18" max="20" width="17" customWidth="1"/>
  </cols>
  <sheetData>
    <row r="1" spans="2:16" ht="10.5" customHeight="1" x14ac:dyDescent="0.3"/>
    <row r="2" spans="2:16" ht="36.75" customHeight="1" x14ac:dyDescent="0.65">
      <c r="B2" s="18"/>
      <c r="C2" s="34"/>
      <c r="D2" s="241" t="s">
        <v>119</v>
      </c>
      <c r="E2" s="242"/>
      <c r="F2" s="242"/>
      <c r="G2" s="242"/>
      <c r="H2" s="242"/>
      <c r="I2" s="18"/>
      <c r="J2" s="241" t="s">
        <v>13</v>
      </c>
      <c r="K2" s="242"/>
      <c r="L2" s="242"/>
      <c r="M2" s="1"/>
      <c r="N2" s="1"/>
    </row>
    <row r="3" spans="2:16" ht="15.75" customHeight="1" x14ac:dyDescent="0.3">
      <c r="B3" s="2"/>
      <c r="C3" s="2"/>
      <c r="D3" s="2"/>
      <c r="E3" s="2"/>
      <c r="F3" s="2"/>
      <c r="G3" s="2"/>
      <c r="H3" s="2"/>
      <c r="I3" s="2"/>
    </row>
    <row r="4" spans="2:16" ht="70.2" customHeight="1" x14ac:dyDescent="0.3">
      <c r="B4" s="3"/>
      <c r="C4" s="3"/>
      <c r="D4" s="3"/>
      <c r="E4" s="67" t="s">
        <v>16</v>
      </c>
      <c r="F4" s="67" t="s">
        <v>17</v>
      </c>
      <c r="G4" s="67" t="s">
        <v>0</v>
      </c>
      <c r="H4" s="67" t="s">
        <v>4</v>
      </c>
      <c r="I4" s="67" t="s">
        <v>5</v>
      </c>
      <c r="J4" s="67" t="s">
        <v>10</v>
      </c>
      <c r="K4" s="67" t="s">
        <v>91</v>
      </c>
      <c r="L4" s="67" t="s">
        <v>11</v>
      </c>
      <c r="M4" s="67" t="s">
        <v>114</v>
      </c>
      <c r="N4" s="68" t="s">
        <v>1</v>
      </c>
      <c r="O4" s="4"/>
      <c r="P4" s="4"/>
    </row>
    <row r="5" spans="2:16" ht="16.95" customHeight="1" x14ac:dyDescent="0.3">
      <c r="B5" s="3"/>
      <c r="C5" s="3"/>
      <c r="E5" s="49" t="s">
        <v>111</v>
      </c>
      <c r="F5" s="50"/>
      <c r="G5" s="51"/>
      <c r="H5" s="51" t="s">
        <v>8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12</v>
      </c>
      <c r="N5" s="51" t="s">
        <v>9</v>
      </c>
      <c r="O5" s="48"/>
      <c r="P5" s="4"/>
    </row>
    <row r="6" spans="2:16" ht="16.95" customHeight="1" x14ac:dyDescent="0.3">
      <c r="B6" s="3"/>
      <c r="C6" s="3"/>
      <c r="E6" s="49" t="s">
        <v>112</v>
      </c>
      <c r="F6" s="51"/>
      <c r="G6" s="51"/>
      <c r="H6" s="51" t="s">
        <v>113</v>
      </c>
      <c r="I6" s="51" t="s">
        <v>6</v>
      </c>
      <c r="J6" s="51" t="s">
        <v>7</v>
      </c>
      <c r="K6" s="51" t="s">
        <v>8</v>
      </c>
      <c r="L6" s="51" t="s">
        <v>9</v>
      </c>
      <c r="M6" s="51" t="s">
        <v>12</v>
      </c>
      <c r="N6" s="51" t="s">
        <v>9</v>
      </c>
      <c r="O6" s="4"/>
      <c r="P6" s="4"/>
    </row>
    <row r="7" spans="2:16" ht="33.75" customHeight="1" x14ac:dyDescent="0.3">
      <c r="B7" s="236" t="s">
        <v>2</v>
      </c>
      <c r="C7" s="75"/>
      <c r="D7" s="7" t="s">
        <v>14</v>
      </c>
      <c r="E7" s="64">
        <v>43024</v>
      </c>
      <c r="F7" s="64">
        <v>43150</v>
      </c>
      <c r="G7" s="47">
        <v>126</v>
      </c>
      <c r="H7" s="65">
        <v>43155</v>
      </c>
      <c r="I7" s="65">
        <v>43164</v>
      </c>
      <c r="J7" s="64">
        <v>43171</v>
      </c>
      <c r="K7" s="64">
        <v>43178</v>
      </c>
      <c r="L7" s="64">
        <v>43181</v>
      </c>
      <c r="M7" s="64">
        <v>43184</v>
      </c>
      <c r="N7" s="64">
        <v>43187</v>
      </c>
    </row>
    <row r="8" spans="2:16" ht="16.95" customHeight="1" x14ac:dyDescent="0.3">
      <c r="B8" s="237"/>
      <c r="C8" s="167" t="str">
        <f>D7&amp;E8</f>
        <v>PRESIDENTE GPO 1Días para la notificación:</v>
      </c>
      <c r="D8" s="8"/>
      <c r="E8" s="238" t="s">
        <v>110</v>
      </c>
      <c r="F8" s="238"/>
      <c r="G8" s="6"/>
      <c r="H8" s="38">
        <v>5</v>
      </c>
      <c r="I8" s="38">
        <v>9</v>
      </c>
      <c r="J8" s="39">
        <v>7</v>
      </c>
      <c r="K8" s="39">
        <v>7</v>
      </c>
      <c r="L8" s="39">
        <v>3</v>
      </c>
      <c r="M8" s="39">
        <v>3</v>
      </c>
      <c r="N8" s="39">
        <v>3</v>
      </c>
    </row>
    <row r="9" spans="2:16" ht="33" customHeight="1" x14ac:dyDescent="0.3">
      <c r="B9" s="237"/>
      <c r="C9" s="76"/>
      <c r="D9" s="7" t="s">
        <v>15</v>
      </c>
      <c r="E9" s="59">
        <v>43027</v>
      </c>
      <c r="F9" s="59">
        <v>43153</v>
      </c>
      <c r="G9" s="10">
        <v>126</v>
      </c>
      <c r="H9" s="60">
        <v>43158</v>
      </c>
      <c r="I9" s="60">
        <v>43164</v>
      </c>
      <c r="J9" s="59">
        <v>43171</v>
      </c>
      <c r="K9" s="59">
        <v>43178</v>
      </c>
      <c r="L9" s="59">
        <v>43181</v>
      </c>
      <c r="M9" s="59">
        <v>43184</v>
      </c>
      <c r="N9" s="59">
        <v>43187</v>
      </c>
    </row>
    <row r="10" spans="2:16" ht="16.95" customHeight="1" x14ac:dyDescent="0.3">
      <c r="B10" s="237"/>
      <c r="C10" s="167" t="str">
        <f>D9&amp;E10</f>
        <v>PRESIDENTE GPO 2Días para la notificación:</v>
      </c>
      <c r="D10" s="8"/>
      <c r="E10" s="238" t="s">
        <v>110</v>
      </c>
      <c r="F10" s="238"/>
      <c r="G10" s="6"/>
      <c r="H10" s="38">
        <v>5</v>
      </c>
      <c r="I10" s="38">
        <v>6</v>
      </c>
      <c r="J10" s="39">
        <v>7</v>
      </c>
      <c r="K10" s="39">
        <v>7</v>
      </c>
      <c r="L10" s="39">
        <v>3</v>
      </c>
      <c r="M10" s="39">
        <v>3</v>
      </c>
      <c r="N10" s="39">
        <v>3</v>
      </c>
    </row>
    <row r="11" spans="2:16" ht="33.75" customHeight="1" x14ac:dyDescent="0.3">
      <c r="B11" s="237"/>
      <c r="C11" s="76"/>
      <c r="D11" s="20" t="s">
        <v>92</v>
      </c>
      <c r="E11" s="62">
        <v>43014</v>
      </c>
      <c r="F11" s="62">
        <v>43080</v>
      </c>
      <c r="G11" s="19">
        <v>66</v>
      </c>
      <c r="H11" s="60">
        <v>43095</v>
      </c>
      <c r="I11" s="60">
        <v>43110</v>
      </c>
      <c r="J11" s="59">
        <v>43117</v>
      </c>
      <c r="K11" s="59">
        <v>43129</v>
      </c>
      <c r="L11" s="59">
        <v>43136</v>
      </c>
      <c r="M11" s="59">
        <v>43139</v>
      </c>
      <c r="N11" s="59">
        <v>43145</v>
      </c>
    </row>
    <row r="12" spans="2:16" ht="16.95" customHeight="1" x14ac:dyDescent="0.3">
      <c r="B12" s="237"/>
      <c r="C12" s="167" t="str">
        <f>D11&amp;E12</f>
        <v>DIPUTADO GPO1Días para la notificación:</v>
      </c>
      <c r="D12" s="16"/>
      <c r="E12" s="238" t="s">
        <v>110</v>
      </c>
      <c r="F12" s="238"/>
      <c r="G12" s="5"/>
      <c r="H12" s="38">
        <v>15</v>
      </c>
      <c r="I12" s="38">
        <v>15</v>
      </c>
      <c r="J12" s="39">
        <v>7</v>
      </c>
      <c r="K12" s="39">
        <v>12</v>
      </c>
      <c r="L12" s="39">
        <v>7</v>
      </c>
      <c r="M12" s="39">
        <v>3</v>
      </c>
      <c r="N12" s="39">
        <v>6</v>
      </c>
    </row>
    <row r="13" spans="2:16" ht="0.6" customHeight="1" x14ac:dyDescent="0.35">
      <c r="B13" s="237"/>
      <c r="C13" s="76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6" ht="33" customHeight="1" x14ac:dyDescent="0.3">
      <c r="B14" s="237"/>
      <c r="C14" s="76"/>
      <c r="D14" s="20" t="s">
        <v>93</v>
      </c>
      <c r="E14" s="62">
        <v>43020</v>
      </c>
      <c r="F14" s="62">
        <v>43086</v>
      </c>
      <c r="G14" s="19">
        <v>66</v>
      </c>
      <c r="H14" s="60">
        <v>43095</v>
      </c>
      <c r="I14" s="60">
        <v>43110</v>
      </c>
      <c r="J14" s="59">
        <v>43117</v>
      </c>
      <c r="K14" s="59">
        <v>43129</v>
      </c>
      <c r="L14" s="59">
        <v>43136</v>
      </c>
      <c r="M14" s="59">
        <v>43139</v>
      </c>
      <c r="N14" s="59">
        <v>43145</v>
      </c>
    </row>
    <row r="15" spans="2:16" ht="16.2" customHeight="1" x14ac:dyDescent="0.3">
      <c r="B15" s="237"/>
      <c r="C15" s="167" t="str">
        <f>D14&amp;E15</f>
        <v>DIPUTADO GPO2Días para la notificación:</v>
      </c>
      <c r="D15" s="16"/>
      <c r="E15" s="238" t="s">
        <v>110</v>
      </c>
      <c r="F15" s="238"/>
      <c r="G15" s="5"/>
      <c r="H15" s="38">
        <v>9</v>
      </c>
      <c r="I15" s="38">
        <v>15</v>
      </c>
      <c r="J15" s="39">
        <v>7</v>
      </c>
      <c r="K15" s="39">
        <v>12</v>
      </c>
      <c r="L15" s="39">
        <v>7</v>
      </c>
      <c r="M15" s="39">
        <v>3</v>
      </c>
      <c r="N15" s="39">
        <v>6</v>
      </c>
    </row>
    <row r="16" spans="2:16" ht="33.75" customHeight="1" x14ac:dyDescent="0.3">
      <c r="B16" s="237"/>
      <c r="C16" s="76"/>
      <c r="D16" s="20" t="s">
        <v>94</v>
      </c>
      <c r="E16" s="62">
        <v>43021</v>
      </c>
      <c r="F16" s="62">
        <v>43087</v>
      </c>
      <c r="G16" s="19">
        <v>66</v>
      </c>
      <c r="H16" s="60">
        <v>43095</v>
      </c>
      <c r="I16" s="60">
        <v>43110</v>
      </c>
      <c r="J16" s="59">
        <v>43117</v>
      </c>
      <c r="K16" s="59">
        <v>43129</v>
      </c>
      <c r="L16" s="59">
        <v>43136</v>
      </c>
      <c r="M16" s="59">
        <v>43139</v>
      </c>
      <c r="N16" s="59">
        <v>43145</v>
      </c>
    </row>
    <row r="17" spans="2:14" ht="16.95" customHeight="1" x14ac:dyDescent="0.3">
      <c r="B17" s="237"/>
      <c r="C17" s="167" t="str">
        <f>D16&amp;E17</f>
        <v>DIPUTADO GPO3Días para la notificación:</v>
      </c>
      <c r="D17" s="16"/>
      <c r="E17" s="238" t="s">
        <v>110</v>
      </c>
      <c r="F17" s="238"/>
      <c r="G17" s="5"/>
      <c r="H17" s="38">
        <v>8</v>
      </c>
      <c r="I17" s="38">
        <v>15</v>
      </c>
      <c r="J17" s="39">
        <v>7</v>
      </c>
      <c r="K17" s="39">
        <v>12</v>
      </c>
      <c r="L17" s="39">
        <v>7</v>
      </c>
      <c r="M17" s="39">
        <v>3</v>
      </c>
      <c r="N17" s="39">
        <v>6</v>
      </c>
    </row>
    <row r="18" spans="2:14" ht="33" customHeight="1" x14ac:dyDescent="0.3">
      <c r="B18" s="237"/>
      <c r="C18" s="76"/>
      <c r="D18" s="20" t="s">
        <v>95</v>
      </c>
      <c r="E18" s="62">
        <v>43022</v>
      </c>
      <c r="F18" s="62">
        <v>43088</v>
      </c>
      <c r="G18" s="19">
        <v>66</v>
      </c>
      <c r="H18" s="60">
        <v>43095</v>
      </c>
      <c r="I18" s="60">
        <v>43110</v>
      </c>
      <c r="J18" s="59">
        <v>43117</v>
      </c>
      <c r="K18" s="59">
        <v>43129</v>
      </c>
      <c r="L18" s="59">
        <v>43136</v>
      </c>
      <c r="M18" s="59">
        <v>43139</v>
      </c>
      <c r="N18" s="59">
        <v>43145</v>
      </c>
    </row>
    <row r="19" spans="2:14" ht="16.95" customHeight="1" x14ac:dyDescent="0.3">
      <c r="B19" s="237"/>
      <c r="C19" s="167" t="str">
        <f>D18&amp;E19</f>
        <v>DIPUTADO GPO4Días para la notificación:</v>
      </c>
      <c r="D19" s="16"/>
      <c r="E19" s="238" t="s">
        <v>110</v>
      </c>
      <c r="F19" s="238"/>
      <c r="G19" s="5"/>
      <c r="H19" s="38">
        <v>7</v>
      </c>
      <c r="I19" s="38">
        <v>15</v>
      </c>
      <c r="J19" s="39">
        <v>7</v>
      </c>
      <c r="K19" s="39">
        <v>12</v>
      </c>
      <c r="L19" s="39">
        <v>7</v>
      </c>
      <c r="M19" s="39">
        <v>3</v>
      </c>
      <c r="N19" s="39">
        <v>6</v>
      </c>
    </row>
    <row r="20" spans="2:14" ht="33" customHeight="1" x14ac:dyDescent="0.3">
      <c r="B20" s="237"/>
      <c r="C20" s="76"/>
      <c r="D20" s="20" t="s">
        <v>96</v>
      </c>
      <c r="E20" s="62">
        <v>43023</v>
      </c>
      <c r="F20" s="62">
        <v>43089</v>
      </c>
      <c r="G20" s="19">
        <v>66</v>
      </c>
      <c r="H20" s="60">
        <v>43095</v>
      </c>
      <c r="I20" s="60">
        <v>43110</v>
      </c>
      <c r="J20" s="59">
        <v>43117</v>
      </c>
      <c r="K20" s="59">
        <v>43129</v>
      </c>
      <c r="L20" s="59">
        <v>43136</v>
      </c>
      <c r="M20" s="59">
        <v>43139</v>
      </c>
      <c r="N20" s="59">
        <v>43145</v>
      </c>
    </row>
    <row r="21" spans="2:14" ht="16.95" customHeight="1" x14ac:dyDescent="0.3">
      <c r="B21" s="237"/>
      <c r="C21" s="167" t="str">
        <f>D20&amp;E21</f>
        <v>DIPUTADO GPO5Días para la notificación:</v>
      </c>
      <c r="D21" s="16"/>
      <c r="E21" s="238" t="s">
        <v>110</v>
      </c>
      <c r="F21" s="238"/>
      <c r="G21" s="5"/>
      <c r="H21" s="38">
        <v>6</v>
      </c>
      <c r="I21" s="38">
        <v>15</v>
      </c>
      <c r="J21" s="39">
        <v>7</v>
      </c>
      <c r="K21" s="39">
        <v>12</v>
      </c>
      <c r="L21" s="39">
        <v>7</v>
      </c>
      <c r="M21" s="39">
        <v>3</v>
      </c>
      <c r="N21" s="39">
        <v>6</v>
      </c>
    </row>
    <row r="22" spans="2:14" ht="33" customHeight="1" x14ac:dyDescent="0.3">
      <c r="B22" s="237"/>
      <c r="C22" s="76"/>
      <c r="D22" s="20" t="s">
        <v>97</v>
      </c>
      <c r="E22" s="62">
        <v>43037</v>
      </c>
      <c r="F22" s="62">
        <v>43103</v>
      </c>
      <c r="G22" s="19">
        <v>66</v>
      </c>
      <c r="H22" s="60">
        <v>43108</v>
      </c>
      <c r="I22" s="60">
        <v>43113</v>
      </c>
      <c r="J22" s="59">
        <v>43120</v>
      </c>
      <c r="K22" s="59">
        <v>43129</v>
      </c>
      <c r="L22" s="59">
        <v>43136</v>
      </c>
      <c r="M22" s="59">
        <v>43139</v>
      </c>
      <c r="N22" s="59">
        <v>43145</v>
      </c>
    </row>
    <row r="23" spans="2:14" ht="16.95" customHeight="1" x14ac:dyDescent="0.3">
      <c r="B23" s="237"/>
      <c r="C23" s="167" t="str">
        <f>D22&amp;E23</f>
        <v>DIPUTADO GPO6Días para la notificación:</v>
      </c>
      <c r="D23" s="16"/>
      <c r="E23" s="238" t="s">
        <v>110</v>
      </c>
      <c r="F23" s="238"/>
      <c r="G23" s="5"/>
      <c r="H23" s="38">
        <v>5</v>
      </c>
      <c r="I23" s="38">
        <v>5</v>
      </c>
      <c r="J23" s="39">
        <v>7</v>
      </c>
      <c r="K23" s="39">
        <v>9</v>
      </c>
      <c r="L23" s="39">
        <v>7</v>
      </c>
      <c r="M23" s="39">
        <v>3</v>
      </c>
      <c r="N23" s="39">
        <v>6</v>
      </c>
    </row>
    <row r="24" spans="2:14" ht="33" customHeight="1" x14ac:dyDescent="0.3">
      <c r="B24" s="237"/>
      <c r="C24" s="76"/>
      <c r="D24" s="7" t="s">
        <v>98</v>
      </c>
      <c r="E24" s="62">
        <v>43025</v>
      </c>
      <c r="F24" s="62">
        <v>43121</v>
      </c>
      <c r="G24" s="19">
        <v>96</v>
      </c>
      <c r="H24" s="60">
        <v>43126</v>
      </c>
      <c r="I24" s="60">
        <v>43142</v>
      </c>
      <c r="J24" s="59">
        <v>43149</v>
      </c>
      <c r="K24" s="59">
        <v>43160</v>
      </c>
      <c r="L24" s="59">
        <v>43166</v>
      </c>
      <c r="M24" s="59">
        <v>43168</v>
      </c>
      <c r="N24" s="59">
        <v>43173</v>
      </c>
    </row>
    <row r="25" spans="2:14" ht="18" x14ac:dyDescent="0.3">
      <c r="B25" s="237"/>
      <c r="C25" s="167" t="str">
        <f>D24&amp;E25</f>
        <v>SENADOR GPO1Días para la notificación:</v>
      </c>
      <c r="D25" s="16"/>
      <c r="E25" s="238" t="s">
        <v>110</v>
      </c>
      <c r="F25" s="238"/>
      <c r="G25" s="5"/>
      <c r="H25" s="38">
        <v>5</v>
      </c>
      <c r="I25" s="38">
        <v>16</v>
      </c>
      <c r="J25" s="39">
        <v>7</v>
      </c>
      <c r="K25" s="39">
        <v>11</v>
      </c>
      <c r="L25" s="39">
        <v>6</v>
      </c>
      <c r="M25" s="39">
        <v>2</v>
      </c>
      <c r="N25" s="39">
        <v>5</v>
      </c>
    </row>
    <row r="26" spans="2:14" ht="33.6" customHeight="1" x14ac:dyDescent="0.3">
      <c r="B26" s="237"/>
      <c r="C26" s="76"/>
      <c r="D26" s="7" t="s">
        <v>99</v>
      </c>
      <c r="E26" s="62">
        <v>43026</v>
      </c>
      <c r="F26" s="62">
        <v>43122</v>
      </c>
      <c r="G26" s="19">
        <v>96</v>
      </c>
      <c r="H26" s="60">
        <v>43127</v>
      </c>
      <c r="I26" s="60">
        <v>43142</v>
      </c>
      <c r="J26" s="59">
        <v>43149</v>
      </c>
      <c r="K26" s="59">
        <v>43160</v>
      </c>
      <c r="L26" s="59">
        <v>43166</v>
      </c>
      <c r="M26" s="59">
        <v>43168</v>
      </c>
      <c r="N26" s="59">
        <v>43173</v>
      </c>
    </row>
    <row r="27" spans="2:14" ht="18" x14ac:dyDescent="0.3">
      <c r="B27" s="237"/>
      <c r="C27" s="167" t="str">
        <f>D26&amp;E27</f>
        <v>SENADOR GPO2Días para la notificación:</v>
      </c>
      <c r="D27" s="16"/>
      <c r="E27" s="238" t="s">
        <v>110</v>
      </c>
      <c r="F27" s="238"/>
      <c r="G27" s="5"/>
      <c r="H27" s="38">
        <v>5</v>
      </c>
      <c r="I27" s="38">
        <v>15</v>
      </c>
      <c r="J27" s="39">
        <v>7</v>
      </c>
      <c r="K27" s="39">
        <v>11</v>
      </c>
      <c r="L27" s="39">
        <v>6</v>
      </c>
      <c r="M27" s="39">
        <v>2</v>
      </c>
      <c r="N27" s="39">
        <v>5</v>
      </c>
    </row>
    <row r="28" spans="2:14" ht="33.6" customHeight="1" x14ac:dyDescent="0.3">
      <c r="B28" s="237"/>
      <c r="C28" s="76"/>
      <c r="D28" s="7" t="s">
        <v>100</v>
      </c>
      <c r="E28" s="62">
        <v>43027</v>
      </c>
      <c r="F28" s="62">
        <v>43123</v>
      </c>
      <c r="G28" s="19">
        <v>96</v>
      </c>
      <c r="H28" s="60">
        <v>43128</v>
      </c>
      <c r="I28" s="60">
        <v>43142</v>
      </c>
      <c r="J28" s="59">
        <v>43149</v>
      </c>
      <c r="K28" s="59">
        <v>43160</v>
      </c>
      <c r="L28" s="59">
        <v>43166</v>
      </c>
      <c r="M28" s="59">
        <v>43168</v>
      </c>
      <c r="N28" s="59">
        <v>43173</v>
      </c>
    </row>
    <row r="29" spans="2:14" ht="18" x14ac:dyDescent="0.3">
      <c r="B29" s="237"/>
      <c r="C29" s="167" t="str">
        <f>D28&amp;E29</f>
        <v>SENADOR GPO3Días para la notificación:</v>
      </c>
      <c r="D29" s="16"/>
      <c r="E29" s="238" t="s">
        <v>110</v>
      </c>
      <c r="F29" s="238"/>
      <c r="G29" s="5"/>
      <c r="H29" s="38">
        <v>5</v>
      </c>
      <c r="I29" s="38">
        <v>14</v>
      </c>
      <c r="J29" s="39">
        <v>7</v>
      </c>
      <c r="K29" s="39">
        <v>11</v>
      </c>
      <c r="L29" s="39">
        <v>6</v>
      </c>
      <c r="M29" s="39">
        <v>2</v>
      </c>
      <c r="N29" s="39">
        <v>5</v>
      </c>
    </row>
    <row r="30" spans="2:14" ht="33.6" customHeight="1" x14ac:dyDescent="0.3">
      <c r="B30" s="237"/>
      <c r="C30" s="76"/>
      <c r="D30" s="7" t="s">
        <v>101</v>
      </c>
      <c r="E30" s="62">
        <v>43028</v>
      </c>
      <c r="F30" s="62">
        <v>43124</v>
      </c>
      <c r="G30" s="19">
        <v>96</v>
      </c>
      <c r="H30" s="60">
        <v>43129</v>
      </c>
      <c r="I30" s="60">
        <v>43142</v>
      </c>
      <c r="J30" s="59">
        <v>43149</v>
      </c>
      <c r="K30" s="59">
        <v>43160</v>
      </c>
      <c r="L30" s="59">
        <v>43166</v>
      </c>
      <c r="M30" s="59">
        <v>43168</v>
      </c>
      <c r="N30" s="59">
        <v>43173</v>
      </c>
    </row>
    <row r="31" spans="2:14" ht="18" thickBot="1" x14ac:dyDescent="0.35">
      <c r="B31" s="21"/>
      <c r="C31" s="168" t="s">
        <v>206</v>
      </c>
      <c r="D31" s="22"/>
      <c r="E31" s="239" t="s">
        <v>110</v>
      </c>
      <c r="F31" s="239"/>
      <c r="G31" s="23"/>
      <c r="H31" s="45">
        <v>5</v>
      </c>
      <c r="I31" s="45">
        <v>13</v>
      </c>
      <c r="J31" s="46">
        <v>7</v>
      </c>
      <c r="K31" s="46">
        <v>11</v>
      </c>
      <c r="L31" s="46">
        <v>6</v>
      </c>
      <c r="M31" s="46">
        <v>2</v>
      </c>
      <c r="N31" s="46">
        <v>5</v>
      </c>
    </row>
    <row r="32" spans="2:14" ht="15" thickTop="1" x14ac:dyDescent="0.3"/>
    <row r="33" spans="2:14" ht="19.95" customHeight="1" x14ac:dyDescent="0.3">
      <c r="B33" s="234" t="s">
        <v>18</v>
      </c>
      <c r="C33" s="73"/>
      <c r="D33" s="32" t="s">
        <v>19</v>
      </c>
    </row>
    <row r="34" spans="2:14" ht="19.2" customHeight="1" x14ac:dyDescent="0.3">
      <c r="B34" s="235"/>
      <c r="C34" s="32" t="s">
        <v>135</v>
      </c>
      <c r="D34" s="30" t="s">
        <v>21</v>
      </c>
      <c r="E34" s="62">
        <v>43108</v>
      </c>
      <c r="F34" s="62">
        <v>43137</v>
      </c>
      <c r="G34" s="19">
        <v>29</v>
      </c>
      <c r="H34" s="62">
        <v>43142</v>
      </c>
      <c r="I34" s="62">
        <v>43156</v>
      </c>
      <c r="J34" s="62">
        <v>43163</v>
      </c>
      <c r="K34" s="62">
        <v>43173</v>
      </c>
      <c r="L34" s="62">
        <v>43176</v>
      </c>
      <c r="M34" s="62">
        <v>43179</v>
      </c>
      <c r="N34" s="62">
        <v>43182</v>
      </c>
    </row>
    <row r="35" spans="2:14" ht="18" x14ac:dyDescent="0.3">
      <c r="B35" s="235"/>
      <c r="C35" s="169" t="str">
        <f>C34&amp;E35</f>
        <v>AGUASCALIENTES1Días para la notificación:</v>
      </c>
      <c r="D35" s="16"/>
      <c r="E35" s="240" t="s">
        <v>110</v>
      </c>
      <c r="F35" s="240"/>
      <c r="G35" s="5"/>
      <c r="H35" s="41"/>
      <c r="I35" s="42">
        <v>14</v>
      </c>
      <c r="J35" s="43">
        <v>7</v>
      </c>
      <c r="K35" s="43">
        <v>10</v>
      </c>
      <c r="L35" s="43">
        <v>3</v>
      </c>
      <c r="M35" s="43">
        <v>3</v>
      </c>
      <c r="N35" s="44">
        <v>3</v>
      </c>
    </row>
    <row r="36" spans="2:14" ht="17.399999999999999" x14ac:dyDescent="0.3">
      <c r="B36" s="235"/>
      <c r="C36" s="74"/>
      <c r="D36" s="33" t="s">
        <v>20</v>
      </c>
    </row>
    <row r="37" spans="2:14" ht="17.399999999999999" x14ac:dyDescent="0.3">
      <c r="B37" s="235"/>
      <c r="C37" s="33" t="s">
        <v>133</v>
      </c>
      <c r="D37" s="30" t="s">
        <v>22</v>
      </c>
      <c r="E37" s="62">
        <v>43078</v>
      </c>
      <c r="F37" s="62">
        <v>43137</v>
      </c>
      <c r="G37" s="19">
        <v>59</v>
      </c>
      <c r="H37" s="62">
        <v>43142</v>
      </c>
      <c r="I37" s="62">
        <v>43156</v>
      </c>
      <c r="J37" s="62">
        <v>43163</v>
      </c>
      <c r="K37" s="62">
        <v>43173</v>
      </c>
      <c r="L37" s="62">
        <v>43176</v>
      </c>
      <c r="M37" s="62">
        <v>43179</v>
      </c>
      <c r="N37" s="62">
        <v>43182</v>
      </c>
    </row>
    <row r="38" spans="2:14" ht="18" x14ac:dyDescent="0.3">
      <c r="B38" s="235"/>
      <c r="C38" s="169" t="str">
        <f>C37&amp;E38</f>
        <v>BAJA CALIFORNIA SUR1Días para la notificación:</v>
      </c>
      <c r="D38" s="31"/>
      <c r="E38" s="238" t="s">
        <v>110</v>
      </c>
      <c r="F38" s="238"/>
      <c r="G38" s="5"/>
      <c r="H38" s="41">
        <v>5</v>
      </c>
      <c r="I38" s="42">
        <v>14</v>
      </c>
      <c r="J38" s="43">
        <v>7</v>
      </c>
      <c r="K38" s="43">
        <v>10</v>
      </c>
      <c r="L38" s="43">
        <v>3</v>
      </c>
      <c r="M38" s="43">
        <v>3</v>
      </c>
      <c r="N38" s="44">
        <v>3</v>
      </c>
    </row>
    <row r="39" spans="2:14" ht="17.399999999999999" x14ac:dyDescent="0.3">
      <c r="B39" s="235"/>
      <c r="C39" s="33" t="s">
        <v>134</v>
      </c>
      <c r="D39" s="30" t="s">
        <v>23</v>
      </c>
      <c r="E39" s="62">
        <v>43078</v>
      </c>
      <c r="F39" s="62">
        <v>43137</v>
      </c>
      <c r="G39" s="19">
        <v>59</v>
      </c>
      <c r="H39" s="62">
        <v>43142</v>
      </c>
      <c r="I39" s="62">
        <v>43156</v>
      </c>
      <c r="J39" s="62">
        <v>43163</v>
      </c>
      <c r="K39" s="62">
        <v>43173</v>
      </c>
      <c r="L39" s="62">
        <v>43176</v>
      </c>
      <c r="M39" s="62">
        <v>43179</v>
      </c>
      <c r="N39" s="62">
        <v>43182</v>
      </c>
    </row>
    <row r="40" spans="2:14" ht="18" x14ac:dyDescent="0.3">
      <c r="B40" s="235"/>
      <c r="C40" s="169" t="str">
        <f>C39&amp;E40</f>
        <v>BAJA CALIFORNIA SUR2Días para la notificación:</v>
      </c>
      <c r="E40" s="240" t="s">
        <v>110</v>
      </c>
      <c r="F40" s="240"/>
      <c r="G40" s="5"/>
      <c r="H40" s="41">
        <v>5</v>
      </c>
      <c r="I40" s="42">
        <v>14</v>
      </c>
      <c r="J40" s="43">
        <v>7</v>
      </c>
      <c r="K40" s="43">
        <v>10</v>
      </c>
      <c r="L40" s="43">
        <v>3</v>
      </c>
      <c r="M40" s="43">
        <v>3</v>
      </c>
      <c r="N40" s="44">
        <v>3</v>
      </c>
    </row>
    <row r="41" spans="2:14" ht="17.399999999999999" x14ac:dyDescent="0.3">
      <c r="B41" s="235"/>
      <c r="C41" s="74"/>
      <c r="D41" s="33" t="s">
        <v>24</v>
      </c>
    </row>
    <row r="42" spans="2:14" ht="17.399999999999999" x14ac:dyDescent="0.3">
      <c r="B42" s="235"/>
      <c r="C42" s="33" t="s">
        <v>136</v>
      </c>
      <c r="D42" s="30" t="s">
        <v>25</v>
      </c>
      <c r="E42" s="62">
        <v>43108</v>
      </c>
      <c r="F42" s="62">
        <v>43137</v>
      </c>
      <c r="G42" s="19">
        <v>29</v>
      </c>
      <c r="H42" s="62">
        <v>43142</v>
      </c>
      <c r="I42" s="62">
        <v>43156</v>
      </c>
      <c r="J42" s="62">
        <v>43163</v>
      </c>
      <c r="K42" s="62">
        <v>43173</v>
      </c>
      <c r="L42" s="62">
        <v>43176</v>
      </c>
      <c r="M42" s="62">
        <v>43179</v>
      </c>
      <c r="N42" s="62">
        <v>43182</v>
      </c>
    </row>
    <row r="43" spans="2:14" ht="18" x14ac:dyDescent="0.3">
      <c r="B43" s="235"/>
      <c r="C43" s="169" t="str">
        <f>C42&amp;E43</f>
        <v>CAMPECHE1Días para la notificación:</v>
      </c>
      <c r="D43" s="31"/>
      <c r="E43" s="238" t="s">
        <v>110</v>
      </c>
      <c r="F43" s="238"/>
      <c r="G43" s="5"/>
      <c r="H43" s="41">
        <v>5</v>
      </c>
      <c r="I43" s="42">
        <v>14</v>
      </c>
      <c r="J43" s="43">
        <v>7</v>
      </c>
      <c r="K43" s="43">
        <v>10</v>
      </c>
      <c r="L43" s="43">
        <v>3</v>
      </c>
      <c r="M43" s="43">
        <v>3</v>
      </c>
      <c r="N43" s="44">
        <v>3</v>
      </c>
    </row>
    <row r="44" spans="2:14" ht="17.399999999999999" x14ac:dyDescent="0.3">
      <c r="B44" s="235"/>
      <c r="C44" s="33" t="s">
        <v>137</v>
      </c>
      <c r="D44" s="30" t="s">
        <v>26</v>
      </c>
      <c r="E44" s="62">
        <v>43108</v>
      </c>
      <c r="F44" s="62">
        <v>43137</v>
      </c>
      <c r="G44" s="19">
        <v>29</v>
      </c>
      <c r="H44" s="62">
        <v>43142</v>
      </c>
      <c r="I44" s="62">
        <v>43156</v>
      </c>
      <c r="J44" s="62">
        <v>43163</v>
      </c>
      <c r="K44" s="62">
        <v>43173</v>
      </c>
      <c r="L44" s="62">
        <v>43176</v>
      </c>
      <c r="M44" s="62">
        <v>43179</v>
      </c>
      <c r="N44" s="62">
        <v>43182</v>
      </c>
    </row>
    <row r="45" spans="2:14" ht="18" x14ac:dyDescent="0.3">
      <c r="B45" s="235"/>
      <c r="C45" s="169" t="str">
        <f>C44&amp;E45</f>
        <v>CAMPECHE2Días para la notificación:</v>
      </c>
      <c r="D45" s="31"/>
      <c r="E45" s="238" t="s">
        <v>110</v>
      </c>
      <c r="F45" s="238"/>
      <c r="G45" s="5"/>
      <c r="H45" s="41">
        <v>5</v>
      </c>
      <c r="I45" s="42">
        <v>14</v>
      </c>
      <c r="J45" s="43">
        <v>7</v>
      </c>
      <c r="K45" s="43">
        <v>10</v>
      </c>
      <c r="L45" s="43">
        <v>3</v>
      </c>
      <c r="M45" s="43">
        <v>3</v>
      </c>
      <c r="N45" s="44">
        <v>3</v>
      </c>
    </row>
    <row r="46" spans="2:14" ht="17.399999999999999" x14ac:dyDescent="0.3">
      <c r="B46" s="235"/>
      <c r="C46" s="33" t="s">
        <v>138</v>
      </c>
      <c r="D46" s="30" t="s">
        <v>27</v>
      </c>
      <c r="E46" s="62">
        <v>43108</v>
      </c>
      <c r="F46" s="62">
        <v>43137</v>
      </c>
      <c r="G46" s="19">
        <v>29</v>
      </c>
      <c r="H46" s="62">
        <v>43142</v>
      </c>
      <c r="I46" s="62">
        <v>43156</v>
      </c>
      <c r="J46" s="62">
        <v>43163</v>
      </c>
      <c r="K46" s="62">
        <v>43173</v>
      </c>
      <c r="L46" s="62">
        <v>43176</v>
      </c>
      <c r="M46" s="62">
        <v>43179</v>
      </c>
      <c r="N46" s="62">
        <v>43182</v>
      </c>
    </row>
    <row r="47" spans="2:14" ht="18" x14ac:dyDescent="0.3">
      <c r="B47" s="235"/>
      <c r="C47" s="169" t="str">
        <f>C46&amp;E47</f>
        <v>CAMPECHE3Días para la notificación:</v>
      </c>
      <c r="E47" s="240" t="s">
        <v>110</v>
      </c>
      <c r="F47" s="240"/>
      <c r="G47" s="5"/>
      <c r="H47" s="41">
        <v>5</v>
      </c>
      <c r="I47" s="42">
        <v>14</v>
      </c>
      <c r="J47" s="43">
        <v>7</v>
      </c>
      <c r="K47" s="43">
        <v>10</v>
      </c>
      <c r="L47" s="43">
        <v>3</v>
      </c>
      <c r="M47" s="43">
        <v>3</v>
      </c>
      <c r="N47" s="44">
        <v>3</v>
      </c>
    </row>
    <row r="48" spans="2:14" ht="17.399999999999999" x14ac:dyDescent="0.3">
      <c r="B48" s="235"/>
      <c r="C48" s="74"/>
      <c r="D48" s="32" t="s">
        <v>28</v>
      </c>
    </row>
    <row r="49" spans="2:14" ht="17.399999999999999" x14ac:dyDescent="0.3">
      <c r="B49" s="235"/>
      <c r="C49" s="32" t="s">
        <v>139</v>
      </c>
      <c r="D49" s="30" t="s">
        <v>29</v>
      </c>
      <c r="E49" s="62">
        <v>43098</v>
      </c>
      <c r="F49" s="62">
        <v>43137</v>
      </c>
      <c r="G49" s="19">
        <v>39</v>
      </c>
      <c r="H49" s="62">
        <v>43142</v>
      </c>
      <c r="I49" s="62">
        <v>43156</v>
      </c>
      <c r="J49" s="62">
        <v>43163</v>
      </c>
      <c r="K49" s="62">
        <v>43173</v>
      </c>
      <c r="L49" s="62">
        <v>43176</v>
      </c>
      <c r="M49" s="62">
        <v>43179</v>
      </c>
      <c r="N49" s="62">
        <v>43182</v>
      </c>
    </row>
    <row r="50" spans="2:14" ht="18" x14ac:dyDescent="0.3">
      <c r="B50" s="235"/>
      <c r="C50" s="169" t="str">
        <f>C49&amp;E50</f>
        <v>COAHUILA1Días para la notificación:</v>
      </c>
      <c r="D50" s="16"/>
      <c r="E50" s="240" t="s">
        <v>110</v>
      </c>
      <c r="F50" s="240"/>
      <c r="G50" s="5"/>
      <c r="H50" s="41">
        <v>5</v>
      </c>
      <c r="I50" s="42">
        <v>14</v>
      </c>
      <c r="J50" s="43">
        <v>7</v>
      </c>
      <c r="K50" s="43">
        <v>10</v>
      </c>
      <c r="L50" s="43">
        <v>3</v>
      </c>
      <c r="M50" s="43">
        <v>3</v>
      </c>
      <c r="N50" s="44">
        <v>3</v>
      </c>
    </row>
    <row r="51" spans="2:14" ht="17.399999999999999" x14ac:dyDescent="0.3">
      <c r="B51" s="235"/>
      <c r="C51" s="74"/>
      <c r="D51" s="33" t="s">
        <v>30</v>
      </c>
    </row>
    <row r="52" spans="2:14" ht="17.399999999999999" x14ac:dyDescent="0.3">
      <c r="B52" s="235"/>
      <c r="C52" s="33" t="s">
        <v>140</v>
      </c>
      <c r="D52" s="30" t="s">
        <v>22</v>
      </c>
      <c r="E52" s="62">
        <v>43118</v>
      </c>
      <c r="F52" s="62">
        <v>43137</v>
      </c>
      <c r="G52" s="19">
        <v>19</v>
      </c>
      <c r="H52" s="62">
        <v>43142</v>
      </c>
      <c r="I52" s="62">
        <v>43156</v>
      </c>
      <c r="J52" s="62">
        <v>43163</v>
      </c>
      <c r="K52" s="62">
        <v>43173</v>
      </c>
      <c r="L52" s="62">
        <v>43176</v>
      </c>
      <c r="M52" s="62">
        <v>43179</v>
      </c>
      <c r="N52" s="62">
        <v>43182</v>
      </c>
    </row>
    <row r="53" spans="2:14" ht="18" x14ac:dyDescent="0.3">
      <c r="B53" s="235"/>
      <c r="C53" s="169" t="str">
        <f>C52&amp;E53</f>
        <v>COLIMA1Días para la notificación:</v>
      </c>
      <c r="D53" s="31"/>
      <c r="E53" s="238" t="s">
        <v>110</v>
      </c>
      <c r="F53" s="238"/>
      <c r="G53" s="5"/>
      <c r="H53" s="41">
        <v>5</v>
      </c>
      <c r="I53" s="42">
        <v>14</v>
      </c>
      <c r="J53" s="43">
        <v>7</v>
      </c>
      <c r="K53" s="43">
        <v>10</v>
      </c>
      <c r="L53" s="43">
        <v>3</v>
      </c>
      <c r="M53" s="43">
        <v>3</v>
      </c>
      <c r="N53" s="44">
        <v>3</v>
      </c>
    </row>
    <row r="54" spans="2:14" ht="17.399999999999999" x14ac:dyDescent="0.3">
      <c r="B54" s="235"/>
      <c r="C54" s="33" t="s">
        <v>141</v>
      </c>
      <c r="D54" s="30" t="s">
        <v>31</v>
      </c>
      <c r="E54" s="62">
        <v>43118</v>
      </c>
      <c r="F54" s="62">
        <v>43137</v>
      </c>
      <c r="G54" s="19">
        <v>19</v>
      </c>
      <c r="H54" s="62">
        <v>43142</v>
      </c>
      <c r="I54" s="62">
        <v>43156</v>
      </c>
      <c r="J54" s="62">
        <v>43163</v>
      </c>
      <c r="K54" s="62">
        <v>43173</v>
      </c>
      <c r="L54" s="62">
        <v>43176</v>
      </c>
      <c r="M54" s="62">
        <v>43179</v>
      </c>
      <c r="N54" s="62">
        <v>43182</v>
      </c>
    </row>
    <row r="55" spans="2:14" ht="18" x14ac:dyDescent="0.3">
      <c r="B55" s="235"/>
      <c r="C55" s="169" t="str">
        <f>C54&amp;E55</f>
        <v>COLIMA2Días para la notificación:</v>
      </c>
      <c r="E55" s="240" t="s">
        <v>110</v>
      </c>
      <c r="F55" s="240"/>
      <c r="G55" s="5"/>
      <c r="H55" s="41">
        <v>5</v>
      </c>
      <c r="I55" s="42">
        <v>14</v>
      </c>
      <c r="J55" s="43">
        <v>7</v>
      </c>
      <c r="K55" s="43">
        <v>10</v>
      </c>
      <c r="L55" s="43">
        <v>3</v>
      </c>
      <c r="M55" s="43">
        <v>3</v>
      </c>
      <c r="N55" s="44">
        <v>3</v>
      </c>
    </row>
    <row r="56" spans="2:14" ht="17.399999999999999" x14ac:dyDescent="0.3">
      <c r="B56" s="235"/>
      <c r="C56" s="74"/>
      <c r="D56" s="33" t="s">
        <v>32</v>
      </c>
    </row>
    <row r="57" spans="2:14" ht="17.399999999999999" x14ac:dyDescent="0.3">
      <c r="B57" s="235"/>
      <c r="C57" s="33" t="s">
        <v>142</v>
      </c>
      <c r="D57" s="30" t="s">
        <v>33</v>
      </c>
      <c r="E57" s="62">
        <v>43118</v>
      </c>
      <c r="F57" s="62">
        <v>43142</v>
      </c>
      <c r="G57" s="19">
        <v>24</v>
      </c>
      <c r="H57" s="62">
        <v>43147</v>
      </c>
      <c r="I57" s="62">
        <v>43156</v>
      </c>
      <c r="J57" s="62">
        <v>43163</v>
      </c>
      <c r="K57" s="62">
        <v>43173</v>
      </c>
      <c r="L57" s="62">
        <v>43176</v>
      </c>
      <c r="M57" s="62">
        <v>43179</v>
      </c>
      <c r="N57" s="62">
        <v>43182</v>
      </c>
    </row>
    <row r="58" spans="2:14" ht="18" x14ac:dyDescent="0.3">
      <c r="B58" s="235"/>
      <c r="C58" s="169" t="str">
        <f>C57&amp;E58</f>
        <v>CHIAPAS1Días para la notificación:</v>
      </c>
      <c r="D58" s="31"/>
      <c r="E58" s="238" t="s">
        <v>110</v>
      </c>
      <c r="F58" s="238"/>
      <c r="G58" s="5"/>
      <c r="H58" s="41">
        <v>5</v>
      </c>
      <c r="I58" s="42">
        <v>14</v>
      </c>
      <c r="J58" s="43">
        <v>7</v>
      </c>
      <c r="K58" s="43">
        <v>10</v>
      </c>
      <c r="L58" s="43">
        <v>3</v>
      </c>
      <c r="M58" s="43">
        <v>3</v>
      </c>
      <c r="N58" s="44">
        <v>3</v>
      </c>
    </row>
    <row r="59" spans="2:14" ht="17.399999999999999" x14ac:dyDescent="0.3">
      <c r="B59" s="235"/>
      <c r="C59" s="33" t="s">
        <v>143</v>
      </c>
      <c r="D59" s="30" t="s">
        <v>34</v>
      </c>
      <c r="E59" s="62">
        <v>43118</v>
      </c>
      <c r="F59" s="62">
        <v>43142</v>
      </c>
      <c r="G59" s="19">
        <v>24</v>
      </c>
      <c r="H59" s="62">
        <v>43147</v>
      </c>
      <c r="I59" s="62">
        <v>43156</v>
      </c>
      <c r="J59" s="62">
        <v>43163</v>
      </c>
      <c r="K59" s="62">
        <v>43173</v>
      </c>
      <c r="L59" s="62">
        <v>43176</v>
      </c>
      <c r="M59" s="62">
        <v>43179</v>
      </c>
      <c r="N59" s="62">
        <v>43182</v>
      </c>
    </row>
    <row r="60" spans="2:14" ht="18" x14ac:dyDescent="0.3">
      <c r="B60" s="235"/>
      <c r="C60" s="169" t="str">
        <f>C59&amp;E60</f>
        <v>CHIAPAS2Días para la notificación:</v>
      </c>
      <c r="D60" s="31"/>
      <c r="E60" s="238" t="s">
        <v>110</v>
      </c>
      <c r="F60" s="238"/>
      <c r="G60" s="5"/>
      <c r="H60" s="41">
        <v>5</v>
      </c>
      <c r="I60" s="42">
        <v>14</v>
      </c>
      <c r="J60" s="43">
        <v>7</v>
      </c>
      <c r="K60" s="43">
        <v>10</v>
      </c>
      <c r="L60" s="43">
        <v>3</v>
      </c>
      <c r="M60" s="43">
        <v>3</v>
      </c>
      <c r="N60" s="44">
        <v>3</v>
      </c>
    </row>
    <row r="61" spans="2:14" ht="17.399999999999999" x14ac:dyDescent="0.3">
      <c r="B61" s="235"/>
      <c r="C61" s="33" t="s">
        <v>144</v>
      </c>
      <c r="D61" s="30" t="s">
        <v>35</v>
      </c>
      <c r="E61" s="62">
        <v>43118</v>
      </c>
      <c r="F61" s="62">
        <v>43142</v>
      </c>
      <c r="G61" s="19">
        <v>24</v>
      </c>
      <c r="H61" s="62">
        <v>43147</v>
      </c>
      <c r="I61" s="62">
        <v>43156</v>
      </c>
      <c r="J61" s="62">
        <v>43163</v>
      </c>
      <c r="K61" s="62">
        <v>43173</v>
      </c>
      <c r="L61" s="62">
        <v>43176</v>
      </c>
      <c r="M61" s="62">
        <v>43179</v>
      </c>
      <c r="N61" s="62">
        <v>43182</v>
      </c>
    </row>
    <row r="62" spans="2:14" ht="18" x14ac:dyDescent="0.3">
      <c r="B62" s="235"/>
      <c r="C62" s="169" t="str">
        <f>C61&amp;E62</f>
        <v>CHIAPAS3Días para la notificación:</v>
      </c>
      <c r="E62" s="240" t="s">
        <v>110</v>
      </c>
      <c r="F62" s="240"/>
      <c r="G62" s="5"/>
      <c r="H62" s="41">
        <v>5</v>
      </c>
      <c r="I62" s="42">
        <v>14</v>
      </c>
      <c r="J62" s="43">
        <v>7</v>
      </c>
      <c r="K62" s="43">
        <v>10</v>
      </c>
      <c r="L62" s="43">
        <v>3</v>
      </c>
      <c r="M62" s="43">
        <v>3</v>
      </c>
      <c r="N62" s="44">
        <v>3</v>
      </c>
    </row>
    <row r="63" spans="2:14" ht="17.399999999999999" x14ac:dyDescent="0.3">
      <c r="B63" s="235"/>
      <c r="C63" s="74"/>
      <c r="D63" s="33" t="s">
        <v>36</v>
      </c>
    </row>
    <row r="64" spans="2:14" ht="17.399999999999999" x14ac:dyDescent="0.3">
      <c r="B64" s="235"/>
      <c r="C64" s="33" t="s">
        <v>145</v>
      </c>
      <c r="D64" s="57" t="s">
        <v>37</v>
      </c>
      <c r="E64" s="62">
        <v>43115</v>
      </c>
      <c r="F64" s="62">
        <v>43137</v>
      </c>
      <c r="G64" s="19">
        <v>24</v>
      </c>
      <c r="H64" s="62">
        <v>43142</v>
      </c>
      <c r="I64" s="62">
        <v>43156</v>
      </c>
      <c r="J64" s="62">
        <v>43163</v>
      </c>
      <c r="K64" s="62">
        <v>43173</v>
      </c>
      <c r="L64" s="62">
        <v>43176</v>
      </c>
      <c r="M64" s="62">
        <v>43179</v>
      </c>
      <c r="N64" s="62">
        <v>43182</v>
      </c>
    </row>
    <row r="65" spans="2:14" ht="18" x14ac:dyDescent="0.3">
      <c r="B65" s="235"/>
      <c r="C65" s="169" t="str">
        <f>C64&amp;E65</f>
        <v>CHIHUAHUA1Días para la notificación:</v>
      </c>
      <c r="D65" s="31"/>
      <c r="E65" s="238" t="s">
        <v>110</v>
      </c>
      <c r="F65" s="238"/>
      <c r="G65" s="5"/>
      <c r="H65" s="41">
        <v>5</v>
      </c>
      <c r="I65" s="42">
        <v>14</v>
      </c>
      <c r="J65" s="43">
        <v>7</v>
      </c>
      <c r="K65" s="43">
        <v>10</v>
      </c>
      <c r="L65" s="43">
        <v>3</v>
      </c>
      <c r="M65" s="43">
        <v>3</v>
      </c>
      <c r="N65" s="44">
        <v>3</v>
      </c>
    </row>
    <row r="66" spans="2:14" ht="17.399999999999999" x14ac:dyDescent="0.3">
      <c r="B66" s="235"/>
      <c r="C66" s="33" t="s">
        <v>146</v>
      </c>
      <c r="D66" s="30" t="s">
        <v>38</v>
      </c>
      <c r="E66" s="62">
        <v>43115</v>
      </c>
      <c r="F66" s="62">
        <v>43137</v>
      </c>
      <c r="G66" s="19">
        <v>22</v>
      </c>
      <c r="H66" s="62">
        <v>43142</v>
      </c>
      <c r="I66" s="62">
        <v>43156</v>
      </c>
      <c r="J66" s="62">
        <v>43163</v>
      </c>
      <c r="K66" s="62">
        <v>43173</v>
      </c>
      <c r="L66" s="62">
        <v>43176</v>
      </c>
      <c r="M66" s="62">
        <v>43179</v>
      </c>
      <c r="N66" s="62">
        <v>43182</v>
      </c>
    </row>
    <row r="67" spans="2:14" ht="18" x14ac:dyDescent="0.3">
      <c r="B67" s="235"/>
      <c r="C67" s="169" t="str">
        <f>C66&amp;E67</f>
        <v>CHIHUAHUA2Días para la notificación:</v>
      </c>
      <c r="D67" s="31"/>
      <c r="E67" s="238" t="s">
        <v>110</v>
      </c>
      <c r="F67" s="238"/>
      <c r="G67" s="5"/>
      <c r="H67" s="41">
        <v>5</v>
      </c>
      <c r="I67" s="42">
        <v>14</v>
      </c>
      <c r="J67" s="43">
        <v>7</v>
      </c>
      <c r="K67" s="43">
        <v>10</v>
      </c>
      <c r="L67" s="43">
        <v>3</v>
      </c>
      <c r="M67" s="43">
        <v>3</v>
      </c>
      <c r="N67" s="44">
        <v>3</v>
      </c>
    </row>
    <row r="68" spans="2:14" ht="17.399999999999999" x14ac:dyDescent="0.3">
      <c r="B68" s="235"/>
      <c r="C68" s="33" t="s">
        <v>147</v>
      </c>
      <c r="D68" s="30" t="s">
        <v>39</v>
      </c>
      <c r="E68" s="62">
        <v>43115</v>
      </c>
      <c r="F68" s="62">
        <v>43137</v>
      </c>
      <c r="G68" s="19">
        <v>22</v>
      </c>
      <c r="H68" s="62">
        <v>43142</v>
      </c>
      <c r="I68" s="62">
        <v>43156</v>
      </c>
      <c r="J68" s="62">
        <v>43163</v>
      </c>
      <c r="K68" s="62">
        <v>43173</v>
      </c>
      <c r="L68" s="62">
        <v>43176</v>
      </c>
      <c r="M68" s="62">
        <v>43179</v>
      </c>
      <c r="N68" s="62">
        <v>43182</v>
      </c>
    </row>
    <row r="69" spans="2:14" ht="18" x14ac:dyDescent="0.3">
      <c r="B69" s="235"/>
      <c r="C69" s="169" t="str">
        <f>C68&amp;E69</f>
        <v>CHIHUAHUA3Días para la notificación:</v>
      </c>
      <c r="E69" s="240" t="s">
        <v>110</v>
      </c>
      <c r="F69" s="240"/>
      <c r="G69" s="5"/>
      <c r="H69" s="41">
        <v>5</v>
      </c>
      <c r="I69" s="42">
        <v>9</v>
      </c>
      <c r="J69" s="43">
        <v>7</v>
      </c>
      <c r="K69" s="43">
        <v>9</v>
      </c>
      <c r="L69" s="43">
        <v>3</v>
      </c>
      <c r="M69" s="43">
        <v>3</v>
      </c>
      <c r="N69" s="44">
        <v>3</v>
      </c>
    </row>
    <row r="70" spans="2:14" ht="17.399999999999999" x14ac:dyDescent="0.3">
      <c r="B70" s="235"/>
      <c r="C70" s="74"/>
      <c r="D70" s="33" t="s">
        <v>40</v>
      </c>
    </row>
    <row r="71" spans="2:14" ht="17.399999999999999" x14ac:dyDescent="0.3">
      <c r="B71" s="235"/>
      <c r="C71" s="33" t="s">
        <v>148</v>
      </c>
      <c r="D71" s="30" t="s">
        <v>41</v>
      </c>
      <c r="E71" s="62">
        <v>43024</v>
      </c>
      <c r="F71" s="62">
        <v>43143</v>
      </c>
      <c r="G71" s="19">
        <v>119</v>
      </c>
      <c r="H71" s="62">
        <v>43148</v>
      </c>
      <c r="I71" s="62">
        <v>43157</v>
      </c>
      <c r="J71" s="62">
        <v>43164</v>
      </c>
      <c r="K71" s="62">
        <v>43173</v>
      </c>
      <c r="L71" s="62">
        <v>43176</v>
      </c>
      <c r="M71" s="62">
        <v>43179</v>
      </c>
      <c r="N71" s="62">
        <v>43182</v>
      </c>
    </row>
    <row r="72" spans="2:14" ht="18" x14ac:dyDescent="0.3">
      <c r="B72" s="235"/>
      <c r="C72" s="169" t="str">
        <f>C71&amp;E72</f>
        <v>CIUDAD DE MÉXICO1Días para la notificación:</v>
      </c>
      <c r="D72" s="31"/>
      <c r="E72" s="238" t="s">
        <v>110</v>
      </c>
      <c r="F72" s="238"/>
      <c r="G72" s="5"/>
      <c r="H72" s="41">
        <v>5</v>
      </c>
      <c r="I72" s="42">
        <v>9</v>
      </c>
      <c r="J72" s="43">
        <v>7</v>
      </c>
      <c r="K72" s="43">
        <v>9</v>
      </c>
      <c r="L72" s="43">
        <v>3</v>
      </c>
      <c r="M72" s="43">
        <v>3</v>
      </c>
      <c r="N72" s="44">
        <v>3</v>
      </c>
    </row>
    <row r="73" spans="2:14" ht="17.399999999999999" x14ac:dyDescent="0.3">
      <c r="B73" s="235"/>
      <c r="C73" s="33" t="s">
        <v>149</v>
      </c>
      <c r="D73" s="30" t="s">
        <v>42</v>
      </c>
      <c r="E73" s="62">
        <v>43078</v>
      </c>
      <c r="F73" s="62">
        <v>43137</v>
      </c>
      <c r="G73" s="19">
        <v>60</v>
      </c>
      <c r="H73" s="62">
        <v>43142</v>
      </c>
      <c r="I73" s="62">
        <v>43156</v>
      </c>
      <c r="J73" s="62">
        <v>43163</v>
      </c>
      <c r="K73" s="62">
        <v>43173</v>
      </c>
      <c r="L73" s="62">
        <v>43176</v>
      </c>
      <c r="M73" s="62">
        <v>43179</v>
      </c>
      <c r="N73" s="62">
        <v>43182</v>
      </c>
    </row>
    <row r="74" spans="2:14" ht="18" x14ac:dyDescent="0.3">
      <c r="B74" s="235"/>
      <c r="C74" s="169" t="str">
        <f>C73&amp;E74</f>
        <v>CIUDAD DE MÉXICO2Días para la notificación:</v>
      </c>
      <c r="D74" s="31"/>
      <c r="E74" s="238" t="s">
        <v>110</v>
      </c>
      <c r="F74" s="238"/>
      <c r="G74" s="5"/>
      <c r="H74" s="41">
        <v>5</v>
      </c>
      <c r="I74" s="42">
        <v>14</v>
      </c>
      <c r="J74" s="43">
        <v>7</v>
      </c>
      <c r="K74" s="43">
        <v>10</v>
      </c>
      <c r="L74" s="43">
        <v>3</v>
      </c>
      <c r="M74" s="43">
        <v>3</v>
      </c>
      <c r="N74" s="44">
        <v>3</v>
      </c>
    </row>
    <row r="75" spans="2:14" ht="17.399999999999999" x14ac:dyDescent="0.3">
      <c r="B75" s="235"/>
      <c r="C75" s="33" t="s">
        <v>150</v>
      </c>
      <c r="D75" s="30" t="s">
        <v>43</v>
      </c>
      <c r="E75" s="62">
        <v>43078</v>
      </c>
      <c r="F75" s="62">
        <v>43137</v>
      </c>
      <c r="G75" s="19">
        <v>59</v>
      </c>
      <c r="H75" s="62">
        <v>43142</v>
      </c>
      <c r="I75" s="62">
        <v>43156</v>
      </c>
      <c r="J75" s="62">
        <v>43163</v>
      </c>
      <c r="K75" s="62">
        <v>43173</v>
      </c>
      <c r="L75" s="62">
        <v>43176</v>
      </c>
      <c r="M75" s="62">
        <v>43179</v>
      </c>
      <c r="N75" s="62">
        <v>43182</v>
      </c>
    </row>
    <row r="76" spans="2:14" ht="18" x14ac:dyDescent="0.3">
      <c r="B76" s="235"/>
      <c r="C76" s="169" t="str">
        <f>C75&amp;E76</f>
        <v>CIUDAD DE MÉXICO3Días para la notificación:</v>
      </c>
      <c r="E76" s="240" t="s">
        <v>110</v>
      </c>
      <c r="F76" s="240"/>
      <c r="G76" s="5"/>
      <c r="H76" s="41">
        <v>5</v>
      </c>
      <c r="I76" s="42">
        <v>14</v>
      </c>
      <c r="J76" s="43">
        <v>7</v>
      </c>
      <c r="K76" s="43">
        <v>10</v>
      </c>
      <c r="L76" s="43">
        <v>3</v>
      </c>
      <c r="M76" s="43">
        <v>3</v>
      </c>
      <c r="N76" s="44">
        <v>3</v>
      </c>
    </row>
    <row r="77" spans="2:14" ht="17.399999999999999" x14ac:dyDescent="0.3">
      <c r="B77" s="235"/>
      <c r="C77" s="74"/>
      <c r="D77" s="32" t="s">
        <v>44</v>
      </c>
    </row>
    <row r="78" spans="2:14" ht="17.399999999999999" x14ac:dyDescent="0.3">
      <c r="B78" s="235"/>
      <c r="C78" s="32" t="s">
        <v>151</v>
      </c>
      <c r="D78" s="30" t="s">
        <v>45</v>
      </c>
      <c r="E78" s="62">
        <v>43108</v>
      </c>
      <c r="F78" s="62">
        <v>43137</v>
      </c>
      <c r="G78" s="19">
        <v>29</v>
      </c>
      <c r="H78" s="62">
        <v>43142</v>
      </c>
      <c r="I78" s="62">
        <v>43156</v>
      </c>
      <c r="J78" s="62">
        <v>43163</v>
      </c>
      <c r="K78" s="62">
        <v>43173</v>
      </c>
      <c r="L78" s="62">
        <v>43176</v>
      </c>
      <c r="M78" s="62">
        <v>43179</v>
      </c>
      <c r="N78" s="62">
        <v>43182</v>
      </c>
    </row>
    <row r="79" spans="2:14" ht="18" x14ac:dyDescent="0.3">
      <c r="B79" s="235"/>
      <c r="C79" s="169" t="str">
        <f>C78&amp;E79</f>
        <v>DURANGO1Días para la notificación:</v>
      </c>
      <c r="D79" s="16"/>
      <c r="E79" s="240" t="s">
        <v>110</v>
      </c>
      <c r="F79" s="240"/>
      <c r="G79" s="5"/>
      <c r="H79" s="41">
        <v>5</v>
      </c>
      <c r="I79" s="42">
        <v>14</v>
      </c>
      <c r="J79" s="43">
        <v>7</v>
      </c>
      <c r="K79" s="43">
        <v>10</v>
      </c>
      <c r="L79" s="43">
        <v>3</v>
      </c>
      <c r="M79" s="43">
        <v>3</v>
      </c>
      <c r="N79" s="44">
        <v>3</v>
      </c>
    </row>
    <row r="80" spans="2:14" ht="17.399999999999999" x14ac:dyDescent="0.3">
      <c r="B80" s="235"/>
      <c r="C80" s="74"/>
      <c r="D80" s="33" t="s">
        <v>46</v>
      </c>
    </row>
    <row r="81" spans="2:14" ht="17.399999999999999" x14ac:dyDescent="0.3">
      <c r="B81" s="235"/>
      <c r="C81" s="33" t="s">
        <v>152</v>
      </c>
      <c r="D81" s="30" t="s">
        <v>33</v>
      </c>
      <c r="E81" s="62">
        <v>43078</v>
      </c>
      <c r="F81" s="62">
        <v>43137</v>
      </c>
      <c r="G81" s="19">
        <v>59</v>
      </c>
      <c r="H81" s="62">
        <v>43142</v>
      </c>
      <c r="I81" s="62">
        <v>43156</v>
      </c>
      <c r="J81" s="62">
        <v>43163</v>
      </c>
      <c r="K81" s="62">
        <v>43173</v>
      </c>
      <c r="L81" s="62">
        <v>43176</v>
      </c>
      <c r="M81" s="62">
        <v>43179</v>
      </c>
      <c r="N81" s="62">
        <v>43182</v>
      </c>
    </row>
    <row r="82" spans="2:14" ht="18" x14ac:dyDescent="0.3">
      <c r="B82" s="235"/>
      <c r="C82" s="169" t="str">
        <f>C81&amp;E82</f>
        <v>GUANAJUATO1Días para la notificación:</v>
      </c>
      <c r="D82" s="31"/>
      <c r="E82" s="238" t="s">
        <v>110</v>
      </c>
      <c r="F82" s="238"/>
      <c r="G82" s="5"/>
      <c r="H82" s="41">
        <v>5</v>
      </c>
      <c r="I82" s="42">
        <v>14</v>
      </c>
      <c r="J82" s="43">
        <v>7</v>
      </c>
      <c r="K82" s="43">
        <v>10</v>
      </c>
      <c r="L82" s="43">
        <v>3</v>
      </c>
      <c r="M82" s="43">
        <v>3</v>
      </c>
      <c r="N82" s="44">
        <v>3</v>
      </c>
    </row>
    <row r="83" spans="2:14" ht="17.399999999999999" x14ac:dyDescent="0.3">
      <c r="B83" s="235"/>
      <c r="C83" s="33" t="s">
        <v>153</v>
      </c>
      <c r="D83" s="30" t="s">
        <v>37</v>
      </c>
      <c r="E83" s="62">
        <v>43117</v>
      </c>
      <c r="F83" s="62">
        <v>43161</v>
      </c>
      <c r="G83" s="19">
        <v>44</v>
      </c>
      <c r="H83" s="62">
        <v>43166</v>
      </c>
      <c r="I83" s="62">
        <v>43173</v>
      </c>
      <c r="J83" s="62">
        <v>43178</v>
      </c>
      <c r="K83" s="62">
        <v>43183</v>
      </c>
      <c r="L83" s="62">
        <v>43185</v>
      </c>
      <c r="M83" s="62">
        <v>43188</v>
      </c>
      <c r="N83" s="62">
        <v>43194</v>
      </c>
    </row>
    <row r="84" spans="2:14" ht="18" x14ac:dyDescent="0.3">
      <c r="B84" s="235"/>
      <c r="C84" s="169" t="str">
        <f>C83&amp;E84</f>
        <v>GUANAJUATO2Días para la notificación:</v>
      </c>
      <c r="D84" s="31"/>
      <c r="E84" s="238" t="s">
        <v>110</v>
      </c>
      <c r="F84" s="238"/>
      <c r="G84" s="5"/>
      <c r="H84" s="41">
        <v>5</v>
      </c>
      <c r="I84" s="42">
        <v>5</v>
      </c>
      <c r="J84" s="43">
        <v>7</v>
      </c>
      <c r="K84" s="43">
        <v>5</v>
      </c>
      <c r="L84" s="43">
        <v>2</v>
      </c>
      <c r="M84" s="43">
        <v>3</v>
      </c>
      <c r="N84" s="44">
        <v>6</v>
      </c>
    </row>
    <row r="85" spans="2:14" ht="17.399999999999999" x14ac:dyDescent="0.3">
      <c r="B85" s="235"/>
      <c r="C85" s="33" t="s">
        <v>154</v>
      </c>
      <c r="D85" s="30" t="s">
        <v>47</v>
      </c>
      <c r="E85" s="62">
        <v>43458</v>
      </c>
      <c r="F85" s="62">
        <v>43137</v>
      </c>
      <c r="G85" s="19">
        <v>44</v>
      </c>
      <c r="H85" s="62">
        <v>43142</v>
      </c>
      <c r="I85" s="62">
        <v>43156</v>
      </c>
      <c r="J85" s="62">
        <v>43163</v>
      </c>
      <c r="K85" s="62">
        <v>43173</v>
      </c>
      <c r="L85" s="62">
        <v>43176</v>
      </c>
      <c r="M85" s="62">
        <v>43179</v>
      </c>
      <c r="N85" s="62">
        <v>43182</v>
      </c>
    </row>
    <row r="86" spans="2:14" ht="18" x14ac:dyDescent="0.3">
      <c r="B86" s="235"/>
      <c r="C86" s="169" t="str">
        <f>C85&amp;E86</f>
        <v>GUANAJUATO3Días para la notificación:</v>
      </c>
      <c r="E86" s="240" t="s">
        <v>110</v>
      </c>
      <c r="F86" s="240"/>
      <c r="G86" s="5"/>
      <c r="H86" s="41">
        <v>5</v>
      </c>
      <c r="I86" s="42">
        <v>14</v>
      </c>
      <c r="J86" s="43">
        <v>7</v>
      </c>
      <c r="K86" s="43">
        <v>10</v>
      </c>
      <c r="L86" s="43">
        <v>3</v>
      </c>
      <c r="M86" s="43">
        <v>3</v>
      </c>
      <c r="N86" s="44">
        <v>3</v>
      </c>
    </row>
    <row r="87" spans="2:14" ht="17.399999999999999" x14ac:dyDescent="0.3">
      <c r="B87" s="235"/>
      <c r="C87" s="74"/>
      <c r="D87" s="33" t="s">
        <v>48</v>
      </c>
    </row>
    <row r="88" spans="2:14" ht="17.399999999999999" x14ac:dyDescent="0.3">
      <c r="B88" s="235"/>
      <c r="C88" s="33" t="s">
        <v>155</v>
      </c>
      <c r="D88" s="30" t="s">
        <v>49</v>
      </c>
      <c r="E88" s="62">
        <v>43108</v>
      </c>
      <c r="F88" s="62">
        <v>43137</v>
      </c>
      <c r="G88" s="19">
        <v>29</v>
      </c>
      <c r="H88" s="62">
        <v>43142</v>
      </c>
      <c r="I88" s="62">
        <v>43156</v>
      </c>
      <c r="J88" s="62">
        <v>43163</v>
      </c>
      <c r="K88" s="62">
        <v>43173</v>
      </c>
      <c r="L88" s="62">
        <v>43176</v>
      </c>
      <c r="M88" s="62">
        <v>43179</v>
      </c>
      <c r="N88" s="62">
        <v>43182</v>
      </c>
    </row>
    <row r="89" spans="2:14" ht="18" x14ac:dyDescent="0.3">
      <c r="B89" s="235"/>
      <c r="C89" s="169" t="str">
        <f>C88&amp;E89</f>
        <v>GUERRERO1Días para la notificación:</v>
      </c>
      <c r="D89" s="31"/>
      <c r="E89" s="238" t="s">
        <v>110</v>
      </c>
      <c r="F89" s="238"/>
      <c r="G89" s="5"/>
      <c r="H89" s="41">
        <v>5</v>
      </c>
      <c r="I89" s="42">
        <v>14</v>
      </c>
      <c r="J89" s="43">
        <v>7</v>
      </c>
      <c r="K89" s="43">
        <v>10</v>
      </c>
      <c r="L89" s="43">
        <v>3</v>
      </c>
      <c r="M89" s="43">
        <v>3</v>
      </c>
      <c r="N89" s="44">
        <v>3</v>
      </c>
    </row>
    <row r="90" spans="2:14" ht="17.399999999999999" x14ac:dyDescent="0.3">
      <c r="B90" s="235"/>
      <c r="C90" s="33" t="s">
        <v>156</v>
      </c>
      <c r="D90" s="30" t="s">
        <v>50</v>
      </c>
      <c r="E90" s="62">
        <v>43108</v>
      </c>
      <c r="F90" s="62">
        <v>43137</v>
      </c>
      <c r="G90" s="19">
        <v>29</v>
      </c>
      <c r="H90" s="62">
        <v>43142</v>
      </c>
      <c r="I90" s="62">
        <v>43156</v>
      </c>
      <c r="J90" s="62">
        <v>43163</v>
      </c>
      <c r="K90" s="62">
        <v>43173</v>
      </c>
      <c r="L90" s="62">
        <v>43176</v>
      </c>
      <c r="M90" s="62">
        <v>43179</v>
      </c>
      <c r="N90" s="62">
        <v>43182</v>
      </c>
    </row>
    <row r="91" spans="2:14" ht="18" x14ac:dyDescent="0.3">
      <c r="B91" s="235"/>
      <c r="C91" s="169" t="str">
        <f>C90&amp;E91</f>
        <v>GUERRERO2Días para la notificación:</v>
      </c>
      <c r="E91" s="240" t="s">
        <v>110</v>
      </c>
      <c r="F91" s="240"/>
      <c r="G91" s="5"/>
      <c r="H91" s="41">
        <v>5</v>
      </c>
      <c r="I91" s="42">
        <v>14</v>
      </c>
      <c r="J91" s="43">
        <v>7</v>
      </c>
      <c r="K91" s="43">
        <v>10</v>
      </c>
      <c r="L91" s="43">
        <v>3</v>
      </c>
      <c r="M91" s="43">
        <v>3</v>
      </c>
      <c r="N91" s="44">
        <v>3</v>
      </c>
    </row>
    <row r="92" spans="2:14" ht="17.399999999999999" x14ac:dyDescent="0.3">
      <c r="B92" s="235"/>
      <c r="C92" s="74"/>
      <c r="D92" s="32" t="s">
        <v>51</v>
      </c>
    </row>
    <row r="93" spans="2:14" ht="17.399999999999999" x14ac:dyDescent="0.3">
      <c r="B93" s="235"/>
      <c r="C93" s="32" t="s">
        <v>157</v>
      </c>
      <c r="D93" s="30" t="s">
        <v>21</v>
      </c>
      <c r="E93" s="62">
        <v>43093</v>
      </c>
      <c r="F93" s="62">
        <v>43137</v>
      </c>
      <c r="G93" s="19">
        <v>44</v>
      </c>
      <c r="H93" s="62">
        <v>43142</v>
      </c>
      <c r="I93" s="62">
        <v>43156</v>
      </c>
      <c r="J93" s="62">
        <v>43163</v>
      </c>
      <c r="K93" s="62">
        <v>43173</v>
      </c>
      <c r="L93" s="62">
        <v>43176</v>
      </c>
      <c r="M93" s="62">
        <v>43179</v>
      </c>
      <c r="N93" s="62">
        <v>43182</v>
      </c>
    </row>
    <row r="94" spans="2:14" ht="18" x14ac:dyDescent="0.3">
      <c r="B94" s="235"/>
      <c r="C94" s="169" t="str">
        <f>C93&amp;E94</f>
        <v>HIDALGO1Días para la notificación:</v>
      </c>
      <c r="D94" s="16"/>
      <c r="E94" s="240" t="s">
        <v>110</v>
      </c>
      <c r="F94" s="240"/>
      <c r="G94" s="5"/>
      <c r="H94" s="41">
        <v>5</v>
      </c>
      <c r="I94" s="42">
        <v>14</v>
      </c>
      <c r="J94" s="43">
        <v>7</v>
      </c>
      <c r="K94" s="43">
        <v>10</v>
      </c>
      <c r="L94" s="43">
        <v>3</v>
      </c>
      <c r="M94" s="43">
        <v>3</v>
      </c>
      <c r="N94" s="44">
        <v>3</v>
      </c>
    </row>
    <row r="95" spans="2:14" ht="17.399999999999999" x14ac:dyDescent="0.3">
      <c r="B95" s="235"/>
      <c r="C95" s="74"/>
      <c r="D95" s="33" t="s">
        <v>52</v>
      </c>
    </row>
    <row r="96" spans="2:14" ht="17.399999999999999" x14ac:dyDescent="0.3">
      <c r="B96" s="235"/>
      <c r="C96" s="33" t="s">
        <v>158</v>
      </c>
      <c r="D96" s="30" t="s">
        <v>33</v>
      </c>
      <c r="E96" s="62">
        <v>43078</v>
      </c>
      <c r="F96" s="62">
        <v>43137</v>
      </c>
      <c r="G96" s="19">
        <v>59</v>
      </c>
      <c r="H96" s="62">
        <v>43142</v>
      </c>
      <c r="I96" s="62">
        <v>43156</v>
      </c>
      <c r="J96" s="62">
        <v>43163</v>
      </c>
      <c r="K96" s="62">
        <v>43173</v>
      </c>
      <c r="L96" s="62">
        <v>43176</v>
      </c>
      <c r="M96" s="62">
        <v>43179</v>
      </c>
      <c r="N96" s="62">
        <v>43182</v>
      </c>
    </row>
    <row r="97" spans="2:14" ht="18" x14ac:dyDescent="0.3">
      <c r="B97" s="235"/>
      <c r="C97" s="169" t="str">
        <f>C96&amp;E97</f>
        <v>JALISCO1Días para la notificación:</v>
      </c>
      <c r="D97" s="31"/>
      <c r="E97" s="238" t="s">
        <v>110</v>
      </c>
      <c r="F97" s="238"/>
      <c r="G97" s="5"/>
      <c r="H97" s="41">
        <v>5</v>
      </c>
      <c r="I97" s="42">
        <v>14</v>
      </c>
      <c r="J97" s="43">
        <v>7</v>
      </c>
      <c r="K97" s="43">
        <v>10</v>
      </c>
      <c r="L97" s="43">
        <v>3</v>
      </c>
      <c r="M97" s="43">
        <v>3</v>
      </c>
      <c r="N97" s="44">
        <v>3</v>
      </c>
    </row>
    <row r="98" spans="2:14" ht="17.399999999999999" x14ac:dyDescent="0.3">
      <c r="B98" s="235"/>
      <c r="C98" s="33" t="s">
        <v>159</v>
      </c>
      <c r="D98" s="30" t="s">
        <v>53</v>
      </c>
      <c r="E98" s="62">
        <v>43098</v>
      </c>
      <c r="F98" s="62">
        <v>43137</v>
      </c>
      <c r="G98" s="19">
        <v>39</v>
      </c>
      <c r="H98" s="62">
        <v>43142</v>
      </c>
      <c r="I98" s="62">
        <v>43156</v>
      </c>
      <c r="J98" s="62">
        <v>43163</v>
      </c>
      <c r="K98" s="62">
        <v>43173</v>
      </c>
      <c r="L98" s="62">
        <v>43176</v>
      </c>
      <c r="M98" s="62">
        <v>43179</v>
      </c>
      <c r="N98" s="62">
        <v>43182</v>
      </c>
    </row>
    <row r="99" spans="2:14" ht="18" x14ac:dyDescent="0.3">
      <c r="B99" s="235"/>
      <c r="C99" s="169" t="str">
        <f>C98&amp;E99</f>
        <v>JALISCO2Días para la notificación:</v>
      </c>
      <c r="D99" s="31"/>
      <c r="E99" s="238" t="s">
        <v>110</v>
      </c>
      <c r="F99" s="238"/>
      <c r="G99" s="5"/>
      <c r="H99" s="41">
        <v>5</v>
      </c>
      <c r="I99" s="42">
        <v>14</v>
      </c>
      <c r="J99" s="43">
        <v>7</v>
      </c>
      <c r="K99" s="43">
        <v>10</v>
      </c>
      <c r="L99" s="43">
        <v>3</v>
      </c>
      <c r="M99" s="43">
        <v>3</v>
      </c>
      <c r="N99" s="44">
        <v>3</v>
      </c>
    </row>
    <row r="100" spans="2:14" ht="17.399999999999999" x14ac:dyDescent="0.3">
      <c r="B100" s="235"/>
      <c r="C100" s="33" t="s">
        <v>160</v>
      </c>
      <c r="D100" s="30" t="s">
        <v>54</v>
      </c>
      <c r="E100" s="62">
        <v>43098</v>
      </c>
      <c r="F100" s="62">
        <v>43137</v>
      </c>
      <c r="G100" s="19">
        <v>39</v>
      </c>
      <c r="H100" s="62">
        <v>43142</v>
      </c>
      <c r="I100" s="62">
        <v>43156</v>
      </c>
      <c r="J100" s="62">
        <v>43163</v>
      </c>
      <c r="K100" s="62">
        <v>43173</v>
      </c>
      <c r="L100" s="62">
        <v>43176</v>
      </c>
      <c r="M100" s="62">
        <v>43179</v>
      </c>
      <c r="N100" s="62">
        <v>43182</v>
      </c>
    </row>
    <row r="101" spans="2:14" ht="18" x14ac:dyDescent="0.3">
      <c r="B101" s="235"/>
      <c r="C101" s="169" t="str">
        <f>C100&amp;E101</f>
        <v>JALISCO3Días para la notificación:</v>
      </c>
      <c r="E101" s="240" t="s">
        <v>110</v>
      </c>
      <c r="F101" s="240"/>
      <c r="G101" s="5"/>
      <c r="H101" s="41">
        <v>5</v>
      </c>
      <c r="I101" s="42">
        <v>14</v>
      </c>
      <c r="J101" s="43">
        <v>7</v>
      </c>
      <c r="K101" s="43">
        <v>10</v>
      </c>
      <c r="L101" s="43">
        <v>3</v>
      </c>
      <c r="M101" s="43">
        <v>3</v>
      </c>
      <c r="N101" s="44">
        <v>3</v>
      </c>
    </row>
    <row r="102" spans="2:14" ht="17.399999999999999" x14ac:dyDescent="0.3">
      <c r="B102" s="235"/>
      <c r="C102" s="74"/>
      <c r="D102" s="33" t="s">
        <v>55</v>
      </c>
    </row>
    <row r="103" spans="2:14" ht="17.399999999999999" x14ac:dyDescent="0.3">
      <c r="B103" s="235"/>
      <c r="C103" s="33" t="s">
        <v>161</v>
      </c>
      <c r="D103" s="30" t="s">
        <v>109</v>
      </c>
      <c r="E103" s="62">
        <v>43093</v>
      </c>
      <c r="F103" s="62">
        <v>43137</v>
      </c>
      <c r="G103" s="19">
        <v>44</v>
      </c>
      <c r="H103" s="62">
        <v>43142</v>
      </c>
      <c r="I103" s="62">
        <v>43156</v>
      </c>
      <c r="J103" s="62">
        <v>43163</v>
      </c>
      <c r="K103" s="62">
        <v>43173</v>
      </c>
      <c r="L103" s="62">
        <v>43176</v>
      </c>
      <c r="M103" s="62">
        <v>43179</v>
      </c>
      <c r="N103" s="62">
        <v>43182</v>
      </c>
    </row>
    <row r="104" spans="2:14" ht="18" x14ac:dyDescent="0.3">
      <c r="B104" s="235"/>
      <c r="C104" s="169" t="str">
        <f>C103&amp;E104</f>
        <v>ESTADO DE MÉXICO1Días para la notificación:</v>
      </c>
      <c r="D104" s="31"/>
      <c r="E104" s="238" t="s">
        <v>110</v>
      </c>
      <c r="F104" s="238"/>
      <c r="G104" s="5"/>
      <c r="H104" s="41">
        <v>5</v>
      </c>
      <c r="I104" s="42">
        <v>14</v>
      </c>
      <c r="J104" s="43">
        <v>7</v>
      </c>
      <c r="K104" s="43">
        <v>10</v>
      </c>
      <c r="L104" s="43">
        <v>3</v>
      </c>
      <c r="M104" s="43">
        <v>3</v>
      </c>
      <c r="N104" s="44">
        <v>3</v>
      </c>
    </row>
    <row r="105" spans="2:14" ht="17.399999999999999" x14ac:dyDescent="0.3">
      <c r="B105" s="235"/>
      <c r="C105" s="33" t="s">
        <v>162</v>
      </c>
      <c r="D105" s="30" t="s">
        <v>54</v>
      </c>
      <c r="E105" s="62">
        <v>43108</v>
      </c>
      <c r="F105" s="62">
        <v>43137</v>
      </c>
      <c r="G105" s="19">
        <v>29</v>
      </c>
      <c r="H105" s="62">
        <v>43142</v>
      </c>
      <c r="I105" s="62">
        <v>43156</v>
      </c>
      <c r="J105" s="62">
        <v>43163</v>
      </c>
      <c r="K105" s="62">
        <v>43173</v>
      </c>
      <c r="L105" s="62">
        <v>43176</v>
      </c>
      <c r="M105" s="62">
        <v>43179</v>
      </c>
      <c r="N105" s="62">
        <v>43182</v>
      </c>
    </row>
    <row r="106" spans="2:14" ht="18" x14ac:dyDescent="0.3">
      <c r="B106" s="235"/>
      <c r="C106" s="169" t="str">
        <f>C105&amp;E106</f>
        <v>ESTADO DE MÉXICO2Días para la notificación:</v>
      </c>
      <c r="E106" s="240" t="s">
        <v>110</v>
      </c>
      <c r="F106" s="240"/>
      <c r="G106" s="5"/>
      <c r="H106" s="41">
        <v>5</v>
      </c>
      <c r="I106" s="42">
        <v>14</v>
      </c>
      <c r="J106" s="43">
        <v>7</v>
      </c>
      <c r="K106" s="43">
        <v>10</v>
      </c>
      <c r="L106" s="43">
        <v>3</v>
      </c>
      <c r="M106" s="43">
        <v>3</v>
      </c>
      <c r="N106" s="44">
        <v>3</v>
      </c>
    </row>
    <row r="107" spans="2:14" ht="17.399999999999999" x14ac:dyDescent="0.3">
      <c r="B107" s="235"/>
      <c r="C107" s="74"/>
      <c r="D107" s="33" t="s">
        <v>56</v>
      </c>
    </row>
    <row r="108" spans="2:14" ht="17.399999999999999" x14ac:dyDescent="0.3">
      <c r="B108" s="235"/>
      <c r="C108" s="33" t="s">
        <v>163</v>
      </c>
      <c r="D108" s="30" t="s">
        <v>34</v>
      </c>
      <c r="E108" s="62">
        <v>43118</v>
      </c>
      <c r="F108" s="62">
        <v>43137</v>
      </c>
      <c r="G108" s="19">
        <v>19</v>
      </c>
      <c r="H108" s="62">
        <v>43142</v>
      </c>
      <c r="I108" s="62">
        <v>43156</v>
      </c>
      <c r="J108" s="62">
        <v>43163</v>
      </c>
      <c r="K108" s="62">
        <v>43173</v>
      </c>
      <c r="L108" s="62">
        <v>43176</v>
      </c>
      <c r="M108" s="62">
        <v>43179</v>
      </c>
      <c r="N108" s="62">
        <v>43182</v>
      </c>
    </row>
    <row r="109" spans="2:14" ht="18" x14ac:dyDescent="0.3">
      <c r="B109" s="235"/>
      <c r="C109" s="169" t="str">
        <f>C108&amp;E109</f>
        <v>MICHOACÁN1Días para la notificación:</v>
      </c>
      <c r="D109" s="31"/>
      <c r="E109" s="238" t="s">
        <v>110</v>
      </c>
      <c r="F109" s="238"/>
      <c r="G109" s="5"/>
      <c r="H109" s="41">
        <v>5</v>
      </c>
      <c r="I109" s="42">
        <v>14</v>
      </c>
      <c r="J109" s="43">
        <v>7</v>
      </c>
      <c r="K109" s="43">
        <v>10</v>
      </c>
      <c r="L109" s="43">
        <v>3</v>
      </c>
      <c r="M109" s="43">
        <v>3</v>
      </c>
      <c r="N109" s="44">
        <v>3</v>
      </c>
    </row>
    <row r="110" spans="2:14" ht="17.399999999999999" x14ac:dyDescent="0.3">
      <c r="B110" s="235"/>
      <c r="C110" s="33" t="s">
        <v>164</v>
      </c>
      <c r="D110" s="30" t="s">
        <v>57</v>
      </c>
      <c r="E110" s="62">
        <v>43118</v>
      </c>
      <c r="F110" s="62">
        <v>43137</v>
      </c>
      <c r="G110" s="19">
        <v>19</v>
      </c>
      <c r="H110" s="62">
        <v>43142</v>
      </c>
      <c r="I110" s="62">
        <v>43156</v>
      </c>
      <c r="J110" s="62">
        <v>43163</v>
      </c>
      <c r="K110" s="62">
        <v>43173</v>
      </c>
      <c r="L110" s="62">
        <v>43176</v>
      </c>
      <c r="M110" s="62">
        <v>43179</v>
      </c>
      <c r="N110" s="62">
        <v>43182</v>
      </c>
    </row>
    <row r="111" spans="2:14" ht="18" x14ac:dyDescent="0.3">
      <c r="B111" s="235"/>
      <c r="C111" s="169" t="str">
        <f>C110&amp;E111</f>
        <v>MICHOACÁN2Días para la notificación:</v>
      </c>
      <c r="E111" s="240" t="s">
        <v>110</v>
      </c>
      <c r="F111" s="240"/>
      <c r="G111" s="5"/>
      <c r="H111" s="41">
        <v>5</v>
      </c>
      <c r="I111" s="42">
        <v>14</v>
      </c>
      <c r="J111" s="43">
        <v>7</v>
      </c>
      <c r="K111" s="43">
        <v>10</v>
      </c>
      <c r="L111" s="43">
        <v>3</v>
      </c>
      <c r="M111" s="43">
        <v>3</v>
      </c>
      <c r="N111" s="44">
        <v>3</v>
      </c>
    </row>
    <row r="112" spans="2:14" ht="17.399999999999999" x14ac:dyDescent="0.3">
      <c r="B112" s="235"/>
      <c r="C112" s="74"/>
      <c r="D112" s="33" t="s">
        <v>58</v>
      </c>
    </row>
    <row r="113" spans="2:14" ht="17.399999999999999" x14ac:dyDescent="0.3">
      <c r="B113" s="235"/>
      <c r="C113" s="33" t="s">
        <v>165</v>
      </c>
      <c r="D113" s="30" t="s">
        <v>33</v>
      </c>
      <c r="E113" s="62">
        <v>43093</v>
      </c>
      <c r="F113" s="62">
        <v>43137</v>
      </c>
      <c r="G113" s="19">
        <v>44</v>
      </c>
      <c r="H113" s="62">
        <v>43142</v>
      </c>
      <c r="I113" s="62">
        <v>43156</v>
      </c>
      <c r="J113" s="62">
        <v>43163</v>
      </c>
      <c r="K113" s="62">
        <v>43173</v>
      </c>
      <c r="L113" s="62">
        <v>43176</v>
      </c>
      <c r="M113" s="62">
        <v>43179</v>
      </c>
      <c r="N113" s="62">
        <v>43182</v>
      </c>
    </row>
    <row r="114" spans="2:14" ht="18" x14ac:dyDescent="0.3">
      <c r="B114" s="235"/>
      <c r="C114" s="169" t="str">
        <f>C113&amp;E114</f>
        <v>MORELOS1Días para la notificación:</v>
      </c>
      <c r="D114" s="31"/>
      <c r="E114" s="238" t="s">
        <v>110</v>
      </c>
      <c r="F114" s="238"/>
      <c r="G114" s="5"/>
      <c r="H114" s="41">
        <v>5</v>
      </c>
      <c r="I114" s="42">
        <v>14</v>
      </c>
      <c r="J114" s="43">
        <v>7</v>
      </c>
      <c r="K114" s="43">
        <v>10</v>
      </c>
      <c r="L114" s="43">
        <v>3</v>
      </c>
      <c r="M114" s="43">
        <v>3</v>
      </c>
      <c r="N114" s="44">
        <v>3</v>
      </c>
    </row>
    <row r="115" spans="2:14" ht="17.399999999999999" x14ac:dyDescent="0.3">
      <c r="B115" s="235"/>
      <c r="C115" s="33" t="s">
        <v>166</v>
      </c>
      <c r="D115" s="30" t="s">
        <v>59</v>
      </c>
      <c r="E115" s="62">
        <v>43103</v>
      </c>
      <c r="F115" s="62">
        <v>43137</v>
      </c>
      <c r="G115" s="19">
        <v>34</v>
      </c>
      <c r="H115" s="62">
        <v>43142</v>
      </c>
      <c r="I115" s="62">
        <v>43156</v>
      </c>
      <c r="J115" s="62">
        <v>43163</v>
      </c>
      <c r="K115" s="62">
        <v>43173</v>
      </c>
      <c r="L115" s="62">
        <v>43176</v>
      </c>
      <c r="M115" s="62">
        <v>43179</v>
      </c>
      <c r="N115" s="62">
        <v>43182</v>
      </c>
    </row>
    <row r="116" spans="2:14" ht="18" x14ac:dyDescent="0.3">
      <c r="B116" s="235"/>
      <c r="C116" s="169" t="str">
        <f>C115&amp;E116</f>
        <v>MORELOS2Días para la notificación:</v>
      </c>
      <c r="D116" s="31"/>
      <c r="E116" s="238" t="s">
        <v>110</v>
      </c>
      <c r="F116" s="238"/>
      <c r="G116" s="5"/>
      <c r="H116" s="41">
        <v>5</v>
      </c>
      <c r="I116" s="42">
        <v>14</v>
      </c>
      <c r="J116" s="43">
        <v>7</v>
      </c>
      <c r="K116" s="43">
        <v>10</v>
      </c>
      <c r="L116" s="43">
        <v>3</v>
      </c>
      <c r="M116" s="43">
        <v>3</v>
      </c>
      <c r="N116" s="44">
        <v>3</v>
      </c>
    </row>
    <row r="117" spans="2:14" ht="17.399999999999999" x14ac:dyDescent="0.3">
      <c r="B117" s="235"/>
      <c r="C117" s="33" t="s">
        <v>167</v>
      </c>
      <c r="D117" s="30" t="s">
        <v>60</v>
      </c>
      <c r="E117" s="62">
        <v>43103</v>
      </c>
      <c r="F117" s="62">
        <v>43137</v>
      </c>
      <c r="G117" s="19">
        <v>34</v>
      </c>
      <c r="H117" s="62">
        <v>43142</v>
      </c>
      <c r="I117" s="62">
        <v>43156</v>
      </c>
      <c r="J117" s="62">
        <v>43163</v>
      </c>
      <c r="K117" s="62">
        <v>43173</v>
      </c>
      <c r="L117" s="62">
        <v>43176</v>
      </c>
      <c r="M117" s="62">
        <v>43179</v>
      </c>
      <c r="N117" s="62">
        <v>43182</v>
      </c>
    </row>
    <row r="118" spans="2:14" ht="18" x14ac:dyDescent="0.3">
      <c r="B118" s="235"/>
      <c r="C118" s="169" t="str">
        <f>C117&amp;E118</f>
        <v>MORELOS3Días para la notificación:</v>
      </c>
      <c r="E118" s="240" t="s">
        <v>110</v>
      </c>
      <c r="F118" s="240"/>
      <c r="G118" s="5"/>
      <c r="H118" s="41">
        <v>5</v>
      </c>
      <c r="I118" s="42">
        <v>14</v>
      </c>
      <c r="J118" s="43">
        <v>7</v>
      </c>
      <c r="K118" s="43">
        <v>10</v>
      </c>
      <c r="L118" s="43">
        <v>3</v>
      </c>
      <c r="M118" s="43">
        <v>3</v>
      </c>
      <c r="N118" s="44">
        <v>3</v>
      </c>
    </row>
    <row r="119" spans="2:14" ht="17.399999999999999" x14ac:dyDescent="0.3">
      <c r="B119" s="235"/>
      <c r="C119" s="74"/>
      <c r="D119" s="33" t="s">
        <v>61</v>
      </c>
    </row>
    <row r="120" spans="2:14" ht="17.399999999999999" x14ac:dyDescent="0.3">
      <c r="B120" s="235"/>
      <c r="C120" s="33" t="s">
        <v>168</v>
      </c>
      <c r="D120" s="30" t="s">
        <v>62</v>
      </c>
      <c r="E120" s="62">
        <v>43098</v>
      </c>
      <c r="F120" s="62">
        <v>43137</v>
      </c>
      <c r="G120" s="19">
        <v>39</v>
      </c>
      <c r="H120" s="62">
        <v>43142</v>
      </c>
      <c r="I120" s="62">
        <v>43156</v>
      </c>
      <c r="J120" s="62">
        <v>43163</v>
      </c>
      <c r="K120" s="62">
        <v>43173</v>
      </c>
      <c r="L120" s="62">
        <v>43176</v>
      </c>
      <c r="M120" s="62">
        <v>43179</v>
      </c>
      <c r="N120" s="62">
        <v>43182</v>
      </c>
    </row>
    <row r="121" spans="2:14" ht="18" x14ac:dyDescent="0.3">
      <c r="B121" s="235"/>
      <c r="C121" s="169" t="str">
        <f>C120&amp;E121</f>
        <v>NUEVO LEÓN1Días para la notificación:</v>
      </c>
      <c r="D121" s="31"/>
      <c r="E121" s="238" t="s">
        <v>110</v>
      </c>
      <c r="F121" s="238"/>
      <c r="G121" s="5"/>
      <c r="H121" s="41">
        <v>5</v>
      </c>
      <c r="I121" s="42">
        <v>14</v>
      </c>
      <c r="J121" s="43">
        <v>7</v>
      </c>
      <c r="K121" s="43">
        <v>10</v>
      </c>
      <c r="L121" s="43">
        <v>3</v>
      </c>
      <c r="M121" s="43">
        <v>3</v>
      </c>
      <c r="N121" s="44">
        <v>3</v>
      </c>
    </row>
    <row r="122" spans="2:14" ht="17.399999999999999" x14ac:dyDescent="0.3">
      <c r="B122" s="235"/>
      <c r="C122" s="33" t="s">
        <v>169</v>
      </c>
      <c r="D122" s="30" t="s">
        <v>63</v>
      </c>
      <c r="E122" s="62">
        <v>43098</v>
      </c>
      <c r="F122" s="62">
        <v>43137</v>
      </c>
      <c r="G122" s="19">
        <v>39</v>
      </c>
      <c r="H122" s="62">
        <v>43142</v>
      </c>
      <c r="I122" s="62">
        <v>43156</v>
      </c>
      <c r="J122" s="62">
        <v>43163</v>
      </c>
      <c r="K122" s="62">
        <v>43173</v>
      </c>
      <c r="L122" s="62">
        <v>43176</v>
      </c>
      <c r="M122" s="62">
        <v>43179</v>
      </c>
      <c r="N122" s="62">
        <v>43182</v>
      </c>
    </row>
    <row r="123" spans="2:14" ht="18" x14ac:dyDescent="0.3">
      <c r="B123" s="235"/>
      <c r="C123" s="169" t="str">
        <f>C122&amp;E123</f>
        <v>NUEVO LEÓN2Días para la notificación:</v>
      </c>
      <c r="E123" s="240" t="s">
        <v>110</v>
      </c>
      <c r="F123" s="240"/>
      <c r="G123" s="5"/>
      <c r="H123" s="41">
        <v>5</v>
      </c>
      <c r="I123" s="42">
        <v>14</v>
      </c>
      <c r="J123" s="43">
        <v>7</v>
      </c>
      <c r="K123" s="43">
        <v>10</v>
      </c>
      <c r="L123" s="43">
        <v>3</v>
      </c>
      <c r="M123" s="43">
        <v>3</v>
      </c>
      <c r="N123" s="44">
        <v>3</v>
      </c>
    </row>
    <row r="124" spans="2:14" ht="17.399999999999999" x14ac:dyDescent="0.3">
      <c r="B124" s="235"/>
      <c r="C124" s="74"/>
      <c r="D124" s="33" t="s">
        <v>64</v>
      </c>
    </row>
    <row r="125" spans="2:14" ht="17.399999999999999" x14ac:dyDescent="0.3">
      <c r="B125" s="235"/>
      <c r="C125" s="33" t="s">
        <v>170</v>
      </c>
      <c r="D125" s="30" t="s">
        <v>65</v>
      </c>
      <c r="E125" s="62">
        <v>43108</v>
      </c>
      <c r="F125" s="62">
        <v>43137</v>
      </c>
      <c r="G125" s="19">
        <v>29</v>
      </c>
      <c r="H125" s="62">
        <v>43142</v>
      </c>
      <c r="I125" s="62">
        <v>43156</v>
      </c>
      <c r="J125" s="62">
        <v>43163</v>
      </c>
      <c r="K125" s="62">
        <v>43173</v>
      </c>
      <c r="L125" s="62">
        <v>43176</v>
      </c>
      <c r="M125" s="62">
        <v>43179</v>
      </c>
      <c r="N125" s="62">
        <v>43182</v>
      </c>
    </row>
    <row r="126" spans="2:14" ht="18" x14ac:dyDescent="0.3">
      <c r="B126" s="235"/>
      <c r="C126" s="169" t="str">
        <f>C125&amp;E126</f>
        <v>OAXACA1Días para la notificación:</v>
      </c>
      <c r="D126" s="31"/>
      <c r="E126" s="238" t="s">
        <v>110</v>
      </c>
      <c r="F126" s="238"/>
      <c r="G126" s="5"/>
      <c r="H126" s="41">
        <v>5</v>
      </c>
      <c r="I126" s="42">
        <v>14</v>
      </c>
      <c r="J126" s="43">
        <v>7</v>
      </c>
      <c r="K126" s="43">
        <v>10</v>
      </c>
      <c r="L126" s="43">
        <v>3</v>
      </c>
      <c r="M126" s="43">
        <v>3</v>
      </c>
      <c r="N126" s="44">
        <v>3</v>
      </c>
    </row>
    <row r="127" spans="2:14" ht="17.399999999999999" x14ac:dyDescent="0.3">
      <c r="B127" s="235"/>
      <c r="C127" s="33" t="s">
        <v>171</v>
      </c>
      <c r="D127" s="30" t="s">
        <v>66</v>
      </c>
      <c r="E127" s="62">
        <v>43108</v>
      </c>
      <c r="F127" s="62">
        <v>43137</v>
      </c>
      <c r="G127" s="19">
        <v>29</v>
      </c>
      <c r="H127" s="62">
        <v>43142</v>
      </c>
      <c r="I127" s="62">
        <v>43156</v>
      </c>
      <c r="J127" s="62">
        <v>43163</v>
      </c>
      <c r="K127" s="62">
        <v>43173</v>
      </c>
      <c r="L127" s="62">
        <v>43176</v>
      </c>
      <c r="M127" s="62">
        <v>43179</v>
      </c>
      <c r="N127" s="62">
        <v>43182</v>
      </c>
    </row>
    <row r="128" spans="2:14" ht="18" x14ac:dyDescent="0.3">
      <c r="B128" s="235"/>
      <c r="C128" s="169" t="str">
        <f>C127&amp;E128</f>
        <v>OAXACA2Días para la notificación:</v>
      </c>
      <c r="E128" s="240" t="s">
        <v>110</v>
      </c>
      <c r="F128" s="240"/>
      <c r="G128" s="5"/>
      <c r="H128" s="41">
        <v>5</v>
      </c>
      <c r="I128" s="42">
        <v>14</v>
      </c>
      <c r="J128" s="43">
        <v>7</v>
      </c>
      <c r="K128" s="43">
        <v>10</v>
      </c>
      <c r="L128" s="43">
        <v>3</v>
      </c>
      <c r="M128" s="43">
        <v>3</v>
      </c>
      <c r="N128" s="44">
        <v>3</v>
      </c>
    </row>
    <row r="129" spans="2:14" ht="17.399999999999999" x14ac:dyDescent="0.3">
      <c r="B129" s="235"/>
      <c r="C129" s="74"/>
      <c r="D129" s="33" t="s">
        <v>67</v>
      </c>
    </row>
    <row r="130" spans="2:14" ht="17.399999999999999" x14ac:dyDescent="0.3">
      <c r="B130" s="235"/>
      <c r="C130" s="33" t="s">
        <v>193</v>
      </c>
      <c r="D130" s="30" t="s">
        <v>33</v>
      </c>
      <c r="E130" s="62">
        <v>43108</v>
      </c>
      <c r="F130" s="62">
        <v>43137</v>
      </c>
      <c r="G130" s="19">
        <v>29</v>
      </c>
      <c r="H130" s="62">
        <v>43142</v>
      </c>
      <c r="I130" s="62">
        <v>43156</v>
      </c>
      <c r="J130" s="62">
        <v>43163</v>
      </c>
      <c r="K130" s="62">
        <v>43173</v>
      </c>
      <c r="L130" s="62">
        <v>43176</v>
      </c>
      <c r="M130" s="62">
        <v>43179</v>
      </c>
      <c r="N130" s="62">
        <v>43182</v>
      </c>
    </row>
    <row r="131" spans="2:14" ht="18" x14ac:dyDescent="0.3">
      <c r="B131" s="235"/>
      <c r="C131" s="169" t="str">
        <f>C130&amp;E131</f>
        <v>PUEBLA1Días para la notificación:</v>
      </c>
      <c r="D131" s="31"/>
      <c r="E131" s="238" t="s">
        <v>110</v>
      </c>
      <c r="F131" s="238"/>
      <c r="G131" s="5"/>
      <c r="H131" s="41">
        <v>5</v>
      </c>
      <c r="I131" s="42">
        <v>14</v>
      </c>
      <c r="J131" s="43">
        <v>7</v>
      </c>
      <c r="K131" s="43">
        <v>10</v>
      </c>
      <c r="L131" s="43">
        <v>3</v>
      </c>
      <c r="M131" s="43">
        <v>3</v>
      </c>
      <c r="N131" s="44">
        <v>3</v>
      </c>
    </row>
    <row r="132" spans="2:14" ht="17.399999999999999" x14ac:dyDescent="0.3">
      <c r="B132" s="235"/>
      <c r="C132" s="33" t="s">
        <v>194</v>
      </c>
      <c r="D132" s="30" t="s">
        <v>62</v>
      </c>
      <c r="E132" s="62">
        <v>43108</v>
      </c>
      <c r="F132" s="62">
        <v>43137</v>
      </c>
      <c r="G132" s="19">
        <v>29</v>
      </c>
      <c r="H132" s="62">
        <v>43142</v>
      </c>
      <c r="I132" s="62">
        <v>43156</v>
      </c>
      <c r="J132" s="62">
        <v>43163</v>
      </c>
      <c r="K132" s="62">
        <v>43173</v>
      </c>
      <c r="L132" s="62">
        <v>43176</v>
      </c>
      <c r="M132" s="62">
        <v>43179</v>
      </c>
      <c r="N132" s="62">
        <v>43182</v>
      </c>
    </row>
    <row r="133" spans="2:14" ht="18" x14ac:dyDescent="0.3">
      <c r="B133" s="235"/>
      <c r="C133" s="169" t="str">
        <f>C132&amp;E133</f>
        <v>PUEBLA2Días para la notificación:</v>
      </c>
      <c r="D133" s="31"/>
      <c r="E133" s="238" t="s">
        <v>110</v>
      </c>
      <c r="F133" s="238"/>
      <c r="G133" s="5"/>
      <c r="H133" s="41">
        <v>5</v>
      </c>
      <c r="I133" s="42">
        <v>14</v>
      </c>
      <c r="J133" s="43">
        <v>7</v>
      </c>
      <c r="K133" s="43">
        <v>10</v>
      </c>
      <c r="L133" s="43">
        <v>3</v>
      </c>
      <c r="M133" s="43">
        <v>3</v>
      </c>
      <c r="N133" s="44">
        <v>3</v>
      </c>
    </row>
    <row r="134" spans="2:14" ht="17.399999999999999" x14ac:dyDescent="0.3">
      <c r="B134" s="235"/>
      <c r="C134" s="33" t="s">
        <v>195</v>
      </c>
      <c r="D134" s="30" t="s">
        <v>68</v>
      </c>
      <c r="E134" s="62">
        <v>43108</v>
      </c>
      <c r="F134" s="62">
        <v>43137</v>
      </c>
      <c r="G134" s="19">
        <v>29</v>
      </c>
      <c r="H134" s="62">
        <v>43142</v>
      </c>
      <c r="I134" s="62">
        <v>43156</v>
      </c>
      <c r="J134" s="62">
        <v>43163</v>
      </c>
      <c r="K134" s="62">
        <v>43173</v>
      </c>
      <c r="L134" s="62">
        <v>43176</v>
      </c>
      <c r="M134" s="62">
        <v>43179</v>
      </c>
      <c r="N134" s="62">
        <v>43182</v>
      </c>
    </row>
    <row r="135" spans="2:14" ht="18" x14ac:dyDescent="0.3">
      <c r="B135" s="235"/>
      <c r="C135" s="169" t="str">
        <f>C134&amp;E135</f>
        <v>PUEBLA3Días para la notificación:</v>
      </c>
      <c r="E135" s="240" t="s">
        <v>110</v>
      </c>
      <c r="F135" s="240"/>
      <c r="G135" s="5"/>
      <c r="H135" s="41">
        <v>5</v>
      </c>
      <c r="I135" s="42">
        <v>14</v>
      </c>
      <c r="J135" s="43">
        <v>7</v>
      </c>
      <c r="K135" s="43">
        <v>10</v>
      </c>
      <c r="L135" s="43">
        <v>3</v>
      </c>
      <c r="M135" s="43">
        <v>3</v>
      </c>
      <c r="N135" s="44">
        <v>3</v>
      </c>
    </row>
    <row r="136" spans="2:14" ht="17.399999999999999" x14ac:dyDescent="0.3">
      <c r="B136" s="235"/>
      <c r="C136" s="74"/>
      <c r="D136" s="33" t="s">
        <v>69</v>
      </c>
    </row>
    <row r="137" spans="2:14" ht="17.399999999999999" x14ac:dyDescent="0.3">
      <c r="B137" s="235"/>
      <c r="C137" s="33" t="s">
        <v>172</v>
      </c>
      <c r="D137" s="30" t="s">
        <v>45</v>
      </c>
      <c r="E137" s="62">
        <v>43108</v>
      </c>
      <c r="F137" s="62">
        <v>43137</v>
      </c>
      <c r="G137" s="19">
        <v>29</v>
      </c>
      <c r="H137" s="62">
        <v>43142</v>
      </c>
      <c r="I137" s="62">
        <v>43156</v>
      </c>
      <c r="J137" s="62">
        <v>43163</v>
      </c>
      <c r="K137" s="62">
        <v>43173</v>
      </c>
      <c r="L137" s="62">
        <v>43176</v>
      </c>
      <c r="M137" s="62">
        <v>43179</v>
      </c>
      <c r="N137" s="62">
        <v>43182</v>
      </c>
    </row>
    <row r="138" spans="2:14" ht="18" x14ac:dyDescent="0.3">
      <c r="B138" s="235"/>
      <c r="C138" s="169" t="str">
        <f>C137&amp;E138</f>
        <v>QUERÉTARO1Días para la notificación:</v>
      </c>
      <c r="D138" s="31"/>
      <c r="E138" s="238" t="s">
        <v>110</v>
      </c>
      <c r="F138" s="238"/>
      <c r="G138" s="5"/>
      <c r="H138" s="41">
        <v>5</v>
      </c>
      <c r="I138" s="42">
        <v>14</v>
      </c>
      <c r="J138" s="43">
        <v>7</v>
      </c>
      <c r="K138" s="43">
        <v>10</v>
      </c>
      <c r="L138" s="43">
        <v>3</v>
      </c>
      <c r="M138" s="43">
        <v>3</v>
      </c>
      <c r="N138" s="44">
        <v>3</v>
      </c>
    </row>
    <row r="139" spans="2:14" ht="17.399999999999999" x14ac:dyDescent="0.3">
      <c r="B139" s="235"/>
      <c r="C139" s="33" t="s">
        <v>173</v>
      </c>
      <c r="D139" s="30" t="s">
        <v>70</v>
      </c>
      <c r="E139" s="62">
        <v>43108</v>
      </c>
      <c r="F139" s="62">
        <v>43137</v>
      </c>
      <c r="G139" s="19">
        <v>29</v>
      </c>
      <c r="H139" s="62">
        <v>43142</v>
      </c>
      <c r="I139" s="62">
        <v>43156</v>
      </c>
      <c r="J139" s="62">
        <v>43163</v>
      </c>
      <c r="K139" s="62">
        <v>43173</v>
      </c>
      <c r="L139" s="62">
        <v>43176</v>
      </c>
      <c r="M139" s="62">
        <v>43179</v>
      </c>
      <c r="N139" s="62">
        <v>43182</v>
      </c>
    </row>
    <row r="140" spans="2:14" ht="18" x14ac:dyDescent="0.3">
      <c r="B140" s="235"/>
      <c r="C140" s="169" t="str">
        <f>C139&amp;E140</f>
        <v>QUERÉTARO2Días para la notificación:</v>
      </c>
      <c r="E140" s="240" t="s">
        <v>110</v>
      </c>
      <c r="F140" s="240"/>
      <c r="G140" s="5"/>
      <c r="H140" s="41">
        <v>5</v>
      </c>
      <c r="I140" s="42">
        <v>14</v>
      </c>
      <c r="J140" s="43">
        <v>7</v>
      </c>
      <c r="K140" s="43">
        <v>10</v>
      </c>
      <c r="L140" s="43">
        <v>3</v>
      </c>
      <c r="M140" s="43">
        <v>3</v>
      </c>
      <c r="N140" s="44">
        <v>3</v>
      </c>
    </row>
    <row r="141" spans="2:14" ht="17.399999999999999" x14ac:dyDescent="0.3">
      <c r="B141" s="235"/>
      <c r="C141" s="74"/>
      <c r="D141" s="32" t="s">
        <v>71</v>
      </c>
    </row>
    <row r="142" spans="2:14" ht="17.399999999999999" x14ac:dyDescent="0.3">
      <c r="B142" s="235"/>
      <c r="C142" s="32" t="s">
        <v>174</v>
      </c>
      <c r="D142" s="30" t="s">
        <v>26</v>
      </c>
      <c r="E142" s="62">
        <v>43114</v>
      </c>
      <c r="F142" s="62">
        <v>43137</v>
      </c>
      <c r="G142" s="19">
        <v>23</v>
      </c>
      <c r="H142" s="62">
        <v>43142</v>
      </c>
      <c r="I142" s="62">
        <v>43156</v>
      </c>
      <c r="J142" s="62">
        <v>43163</v>
      </c>
      <c r="K142" s="62">
        <v>43173</v>
      </c>
      <c r="L142" s="62">
        <v>43176</v>
      </c>
      <c r="M142" s="62">
        <v>43179</v>
      </c>
      <c r="N142" s="62">
        <v>43182</v>
      </c>
    </row>
    <row r="143" spans="2:14" ht="18" x14ac:dyDescent="0.3">
      <c r="B143" s="235"/>
      <c r="C143" s="169" t="str">
        <f>C142&amp;E143</f>
        <v>QUINTANA ROO1Días para la notificación:</v>
      </c>
      <c r="D143" s="16"/>
      <c r="E143" s="240" t="s">
        <v>110</v>
      </c>
      <c r="F143" s="240"/>
      <c r="G143" s="5"/>
      <c r="H143" s="41">
        <v>5</v>
      </c>
      <c r="I143" s="42">
        <v>14</v>
      </c>
      <c r="J143" s="43">
        <v>7</v>
      </c>
      <c r="K143" s="43">
        <v>10</v>
      </c>
      <c r="L143" s="43">
        <v>3</v>
      </c>
      <c r="M143" s="43">
        <v>3</v>
      </c>
      <c r="N143" s="44">
        <v>3</v>
      </c>
    </row>
    <row r="144" spans="2:14" ht="17.399999999999999" x14ac:dyDescent="0.3">
      <c r="B144" s="235"/>
      <c r="C144" s="74"/>
      <c r="D144" s="33" t="s">
        <v>72</v>
      </c>
    </row>
    <row r="145" spans="2:14" ht="17.399999999999999" x14ac:dyDescent="0.3">
      <c r="B145" s="235"/>
      <c r="C145" s="33" t="s">
        <v>175</v>
      </c>
      <c r="D145" s="30" t="s">
        <v>45</v>
      </c>
      <c r="E145" s="62">
        <v>43098</v>
      </c>
      <c r="F145" s="62">
        <v>43137</v>
      </c>
      <c r="G145" s="19">
        <v>39</v>
      </c>
      <c r="H145" s="62">
        <v>43142</v>
      </c>
      <c r="I145" s="62">
        <v>43156</v>
      </c>
      <c r="J145" s="62">
        <v>43163</v>
      </c>
      <c r="K145" s="62">
        <v>43173</v>
      </c>
      <c r="L145" s="62">
        <v>43176</v>
      </c>
      <c r="M145" s="62">
        <v>43179</v>
      </c>
      <c r="N145" s="62">
        <v>43182</v>
      </c>
    </row>
    <row r="146" spans="2:14" ht="18" x14ac:dyDescent="0.3">
      <c r="B146" s="235"/>
      <c r="C146" s="169" t="str">
        <f>C145&amp;E146</f>
        <v>SAN LUIS POTOSÍ1Días para la notificación:</v>
      </c>
      <c r="D146" s="31"/>
      <c r="E146" s="238" t="s">
        <v>110</v>
      </c>
      <c r="F146" s="238"/>
      <c r="G146" s="5"/>
      <c r="H146" s="41">
        <v>5</v>
      </c>
      <c r="I146" s="42">
        <v>14</v>
      </c>
      <c r="J146" s="43">
        <v>7</v>
      </c>
      <c r="K146" s="43">
        <v>10</v>
      </c>
      <c r="L146" s="43">
        <v>3</v>
      </c>
      <c r="M146" s="43">
        <v>3</v>
      </c>
      <c r="N146" s="44">
        <v>3</v>
      </c>
    </row>
    <row r="147" spans="2:14" ht="17.399999999999999" x14ac:dyDescent="0.3">
      <c r="B147" s="235"/>
      <c r="C147" s="33" t="s">
        <v>176</v>
      </c>
      <c r="D147" s="30" t="s">
        <v>73</v>
      </c>
      <c r="E147" s="62">
        <v>43098</v>
      </c>
      <c r="F147" s="62">
        <v>43137</v>
      </c>
      <c r="G147" s="19">
        <v>39</v>
      </c>
      <c r="H147" s="62">
        <v>43142</v>
      </c>
      <c r="I147" s="62">
        <v>43156</v>
      </c>
      <c r="J147" s="62">
        <v>43163</v>
      </c>
      <c r="K147" s="62">
        <v>43173</v>
      </c>
      <c r="L147" s="62">
        <v>43176</v>
      </c>
      <c r="M147" s="62">
        <v>43179</v>
      </c>
      <c r="N147" s="62">
        <v>43182</v>
      </c>
    </row>
    <row r="148" spans="2:14" ht="18" x14ac:dyDescent="0.3">
      <c r="B148" s="235"/>
      <c r="C148" s="169" t="str">
        <f>C147&amp;E148</f>
        <v>SAN LUIS POTOSÍ2Días para la notificación:</v>
      </c>
      <c r="E148" s="240" t="s">
        <v>110</v>
      </c>
      <c r="F148" s="240"/>
      <c r="G148" s="5"/>
      <c r="H148" s="41">
        <v>5</v>
      </c>
      <c r="I148" s="42">
        <v>14</v>
      </c>
      <c r="J148" s="43">
        <v>7</v>
      </c>
      <c r="K148" s="43">
        <v>10</v>
      </c>
      <c r="L148" s="43">
        <v>3</v>
      </c>
      <c r="M148" s="43">
        <v>3</v>
      </c>
      <c r="N148" s="44">
        <v>3</v>
      </c>
    </row>
    <row r="149" spans="2:14" ht="17.399999999999999" x14ac:dyDescent="0.3">
      <c r="B149" s="235"/>
      <c r="C149" s="74"/>
      <c r="D149" s="33" t="s">
        <v>74</v>
      </c>
    </row>
    <row r="150" spans="2:14" ht="17.399999999999999" x14ac:dyDescent="0.3">
      <c r="B150" s="235"/>
      <c r="C150" s="33" t="s">
        <v>177</v>
      </c>
      <c r="D150" s="30" t="s">
        <v>34</v>
      </c>
      <c r="E150" s="62">
        <v>43111</v>
      </c>
      <c r="F150" s="62">
        <v>43140</v>
      </c>
      <c r="G150" s="19">
        <v>29</v>
      </c>
      <c r="H150" s="62">
        <v>43147</v>
      </c>
      <c r="I150" s="62">
        <v>43156</v>
      </c>
      <c r="J150" s="62">
        <v>43163</v>
      </c>
      <c r="K150" s="62">
        <v>43173</v>
      </c>
      <c r="L150" s="62">
        <v>43176</v>
      </c>
      <c r="M150" s="62">
        <v>43179</v>
      </c>
      <c r="N150" s="62">
        <v>43182</v>
      </c>
    </row>
    <row r="151" spans="2:14" ht="18" x14ac:dyDescent="0.3">
      <c r="B151" s="235"/>
      <c r="C151" s="169" t="str">
        <f>C150&amp;E151</f>
        <v>SINALOA1Días para la notificación:</v>
      </c>
      <c r="D151" s="31"/>
      <c r="E151" s="238" t="s">
        <v>110</v>
      </c>
      <c r="F151" s="238"/>
      <c r="G151" s="5"/>
      <c r="H151" s="41">
        <v>7</v>
      </c>
      <c r="I151" s="42">
        <v>9</v>
      </c>
      <c r="J151" s="43">
        <v>7</v>
      </c>
      <c r="K151" s="43">
        <v>10</v>
      </c>
      <c r="L151" s="43">
        <v>3</v>
      </c>
      <c r="M151" s="43">
        <v>3</v>
      </c>
      <c r="N151" s="44">
        <v>3</v>
      </c>
    </row>
    <row r="152" spans="2:14" ht="17.399999999999999" x14ac:dyDescent="0.3">
      <c r="B152" s="235"/>
      <c r="C152" s="33" t="s">
        <v>178</v>
      </c>
      <c r="D152" s="30" t="s">
        <v>70</v>
      </c>
      <c r="E152" s="62">
        <v>43108</v>
      </c>
      <c r="F152" s="62">
        <v>43137</v>
      </c>
      <c r="G152" s="19">
        <v>29</v>
      </c>
      <c r="H152" s="62">
        <v>43142</v>
      </c>
      <c r="I152" s="62">
        <v>43156</v>
      </c>
      <c r="J152" s="62">
        <v>43163</v>
      </c>
      <c r="K152" s="62">
        <v>43173</v>
      </c>
      <c r="L152" s="62">
        <v>43176</v>
      </c>
      <c r="M152" s="62">
        <v>43179</v>
      </c>
      <c r="N152" s="62">
        <v>43182</v>
      </c>
    </row>
    <row r="153" spans="2:14" ht="18" x14ac:dyDescent="0.3">
      <c r="B153" s="235"/>
      <c r="C153" s="169" t="str">
        <f>C152&amp;E153</f>
        <v>SINALOA2Días para la notificación:</v>
      </c>
      <c r="E153" s="240" t="s">
        <v>110</v>
      </c>
      <c r="F153" s="240"/>
      <c r="G153" s="5"/>
      <c r="H153" s="41">
        <v>5</v>
      </c>
      <c r="I153" s="42">
        <v>14</v>
      </c>
      <c r="J153" s="43">
        <v>7</v>
      </c>
      <c r="K153" s="43">
        <v>10</v>
      </c>
      <c r="L153" s="43">
        <v>3</v>
      </c>
      <c r="M153" s="43">
        <v>3</v>
      </c>
      <c r="N153" s="44">
        <v>3</v>
      </c>
    </row>
    <row r="154" spans="2:14" ht="17.399999999999999" x14ac:dyDescent="0.3">
      <c r="B154" s="235"/>
      <c r="C154" s="74"/>
      <c r="D154" s="33" t="s">
        <v>75</v>
      </c>
    </row>
    <row r="155" spans="2:14" ht="17.399999999999999" x14ac:dyDescent="0.3">
      <c r="B155" s="235"/>
      <c r="C155" s="33" t="s">
        <v>179</v>
      </c>
      <c r="D155" s="30" t="s">
        <v>25</v>
      </c>
      <c r="E155" s="62">
        <v>43118</v>
      </c>
      <c r="F155" s="62">
        <v>43137</v>
      </c>
      <c r="G155" s="19">
        <v>19</v>
      </c>
      <c r="H155" s="62">
        <v>43142</v>
      </c>
      <c r="I155" s="62">
        <v>43156</v>
      </c>
      <c r="J155" s="62">
        <v>43163</v>
      </c>
      <c r="K155" s="62">
        <v>43173</v>
      </c>
      <c r="L155" s="62">
        <v>43176</v>
      </c>
      <c r="M155" s="62">
        <v>43179</v>
      </c>
      <c r="N155" s="62">
        <v>43182</v>
      </c>
    </row>
    <row r="156" spans="2:14" ht="18" x14ac:dyDescent="0.3">
      <c r="B156" s="235"/>
      <c r="C156" s="169" t="str">
        <f>C155&amp;E156</f>
        <v>SONORA1Días para la notificación:</v>
      </c>
      <c r="D156" s="31"/>
      <c r="E156" s="238" t="s">
        <v>110</v>
      </c>
      <c r="F156" s="238"/>
      <c r="G156" s="5"/>
      <c r="H156" s="41">
        <v>5</v>
      </c>
      <c r="I156" s="42">
        <v>14</v>
      </c>
      <c r="J156" s="43">
        <v>7</v>
      </c>
      <c r="K156" s="43">
        <v>10</v>
      </c>
      <c r="L156" s="43">
        <v>3</v>
      </c>
      <c r="M156" s="43">
        <v>3</v>
      </c>
      <c r="N156" s="44">
        <v>3</v>
      </c>
    </row>
    <row r="157" spans="2:14" ht="17.399999999999999" x14ac:dyDescent="0.3">
      <c r="B157" s="235"/>
      <c r="C157" s="33" t="s">
        <v>180</v>
      </c>
      <c r="D157" s="30" t="s">
        <v>76</v>
      </c>
      <c r="E157" s="62">
        <v>43118</v>
      </c>
      <c r="F157" s="62">
        <v>43137</v>
      </c>
      <c r="G157" s="19">
        <v>19</v>
      </c>
      <c r="H157" s="62">
        <v>43142</v>
      </c>
      <c r="I157" s="62">
        <v>43156</v>
      </c>
      <c r="J157" s="62">
        <v>43163</v>
      </c>
      <c r="K157" s="62">
        <v>43173</v>
      </c>
      <c r="L157" s="62">
        <v>43176</v>
      </c>
      <c r="M157" s="62">
        <v>43179</v>
      </c>
      <c r="N157" s="62">
        <v>43182</v>
      </c>
    </row>
    <row r="158" spans="2:14" ht="18" x14ac:dyDescent="0.3">
      <c r="B158" s="235"/>
      <c r="C158" s="169" t="str">
        <f>C157&amp;E158</f>
        <v>SONORA2Días para la notificación:</v>
      </c>
      <c r="E158" s="240" t="s">
        <v>110</v>
      </c>
      <c r="F158" s="240"/>
      <c r="G158" s="5"/>
      <c r="H158" s="41">
        <v>5</v>
      </c>
      <c r="I158" s="42">
        <v>14</v>
      </c>
      <c r="J158" s="43">
        <v>7</v>
      </c>
      <c r="K158" s="43">
        <v>10</v>
      </c>
      <c r="L158" s="43">
        <v>3</v>
      </c>
      <c r="M158" s="43">
        <v>3</v>
      </c>
      <c r="N158" s="44">
        <v>3</v>
      </c>
    </row>
    <row r="159" spans="2:14" ht="17.399999999999999" x14ac:dyDescent="0.3">
      <c r="B159" s="235"/>
      <c r="C159" s="74"/>
      <c r="D159" s="33" t="s">
        <v>77</v>
      </c>
    </row>
    <row r="160" spans="2:14" ht="17.399999999999999" x14ac:dyDescent="0.3">
      <c r="B160" s="235"/>
      <c r="C160" s="33" t="s">
        <v>181</v>
      </c>
      <c r="D160" s="30" t="s">
        <v>33</v>
      </c>
      <c r="E160" s="62">
        <v>43088</v>
      </c>
      <c r="F160" s="62">
        <v>43137</v>
      </c>
      <c r="G160" s="19">
        <v>49</v>
      </c>
      <c r="H160" s="62">
        <v>43142</v>
      </c>
      <c r="I160" s="62">
        <v>43156</v>
      </c>
      <c r="J160" s="62">
        <v>43163</v>
      </c>
      <c r="K160" s="62">
        <v>43173</v>
      </c>
      <c r="L160" s="62">
        <v>43176</v>
      </c>
      <c r="M160" s="62">
        <v>43179</v>
      </c>
      <c r="N160" s="62">
        <v>43182</v>
      </c>
    </row>
    <row r="161" spans="2:14" ht="18" x14ac:dyDescent="0.3">
      <c r="B161" s="235"/>
      <c r="C161" s="169" t="str">
        <f>C160&amp;E161</f>
        <v>TABASCO1Días para la notificación:</v>
      </c>
      <c r="D161" s="31"/>
      <c r="E161" s="238" t="s">
        <v>110</v>
      </c>
      <c r="F161" s="238"/>
      <c r="G161" s="5"/>
      <c r="H161" s="41">
        <v>5</v>
      </c>
      <c r="I161" s="42">
        <v>14</v>
      </c>
      <c r="J161" s="43">
        <v>7</v>
      </c>
      <c r="K161" s="43">
        <v>10</v>
      </c>
      <c r="L161" s="43">
        <v>3</v>
      </c>
      <c r="M161" s="43">
        <v>3</v>
      </c>
      <c r="N161" s="44">
        <v>3</v>
      </c>
    </row>
    <row r="162" spans="2:14" ht="17.399999999999999" x14ac:dyDescent="0.3">
      <c r="B162" s="235"/>
      <c r="C162" s="33" t="s">
        <v>182</v>
      </c>
      <c r="D162" s="30" t="s">
        <v>25</v>
      </c>
      <c r="E162" s="62">
        <v>43108</v>
      </c>
      <c r="F162" s="62">
        <v>43137</v>
      </c>
      <c r="G162" s="19">
        <v>29</v>
      </c>
      <c r="H162" s="62">
        <v>43142</v>
      </c>
      <c r="I162" s="62">
        <v>43156</v>
      </c>
      <c r="J162" s="62">
        <v>43163</v>
      </c>
      <c r="K162" s="62">
        <v>43173</v>
      </c>
      <c r="L162" s="62">
        <v>43176</v>
      </c>
      <c r="M162" s="62">
        <v>43179</v>
      </c>
      <c r="N162" s="62">
        <v>43182</v>
      </c>
    </row>
    <row r="163" spans="2:14" ht="18" x14ac:dyDescent="0.3">
      <c r="B163" s="235"/>
      <c r="C163" s="169" t="str">
        <f>C162&amp;E163</f>
        <v>TABASCO2Días para la notificación:</v>
      </c>
      <c r="D163" s="31"/>
      <c r="E163" s="238" t="s">
        <v>110</v>
      </c>
      <c r="F163" s="238"/>
      <c r="G163" s="5"/>
      <c r="H163" s="41">
        <v>5</v>
      </c>
      <c r="I163" s="42">
        <v>14</v>
      </c>
      <c r="J163" s="43">
        <v>7</v>
      </c>
      <c r="K163" s="43">
        <v>10</v>
      </c>
      <c r="L163" s="43">
        <v>3</v>
      </c>
      <c r="M163" s="43">
        <v>3</v>
      </c>
      <c r="N163" s="44">
        <v>3</v>
      </c>
    </row>
    <row r="164" spans="2:14" ht="17.399999999999999" x14ac:dyDescent="0.3">
      <c r="B164" s="235"/>
      <c r="C164" s="33" t="s">
        <v>183</v>
      </c>
      <c r="D164" s="30" t="s">
        <v>78</v>
      </c>
      <c r="E164" s="62">
        <v>43108</v>
      </c>
      <c r="F164" s="62">
        <v>43137</v>
      </c>
      <c r="G164" s="19">
        <v>29</v>
      </c>
      <c r="H164" s="62">
        <v>43142</v>
      </c>
      <c r="I164" s="62">
        <v>43156</v>
      </c>
      <c r="J164" s="62">
        <v>43163</v>
      </c>
      <c r="K164" s="62">
        <v>43173</v>
      </c>
      <c r="L164" s="62">
        <v>43176</v>
      </c>
      <c r="M164" s="62">
        <v>43179</v>
      </c>
      <c r="N164" s="62">
        <v>43182</v>
      </c>
    </row>
    <row r="165" spans="2:14" ht="18" x14ac:dyDescent="0.3">
      <c r="B165" s="235"/>
      <c r="C165" s="169" t="str">
        <f>C164&amp;E165</f>
        <v>TABASCO3Días para la notificación:</v>
      </c>
      <c r="E165" s="240" t="s">
        <v>110</v>
      </c>
      <c r="F165" s="240"/>
      <c r="G165" s="5"/>
      <c r="H165" s="41">
        <v>5</v>
      </c>
      <c r="I165" s="42">
        <v>14</v>
      </c>
      <c r="J165" s="43">
        <v>7</v>
      </c>
      <c r="K165" s="43">
        <v>10</v>
      </c>
      <c r="L165" s="43">
        <v>3</v>
      </c>
      <c r="M165" s="43">
        <v>3</v>
      </c>
      <c r="N165" s="44">
        <v>3</v>
      </c>
    </row>
    <row r="166" spans="2:14" ht="17.399999999999999" x14ac:dyDescent="0.3">
      <c r="B166" s="235"/>
      <c r="C166" s="74"/>
      <c r="D166" s="32" t="s">
        <v>79</v>
      </c>
    </row>
    <row r="167" spans="2:14" ht="17.399999999999999" x14ac:dyDescent="0.3">
      <c r="B167" s="235"/>
      <c r="C167" s="32" t="s">
        <v>184</v>
      </c>
      <c r="D167" s="30" t="s">
        <v>80</v>
      </c>
      <c r="E167" s="62">
        <v>43108</v>
      </c>
      <c r="F167" s="62">
        <v>43137</v>
      </c>
      <c r="G167" s="19">
        <v>29</v>
      </c>
      <c r="H167" s="62">
        <v>43142</v>
      </c>
      <c r="I167" s="62">
        <v>43156</v>
      </c>
      <c r="J167" s="62">
        <v>43163</v>
      </c>
      <c r="K167" s="62">
        <v>43173</v>
      </c>
      <c r="L167" s="62">
        <v>43176</v>
      </c>
      <c r="M167" s="62">
        <v>43179</v>
      </c>
      <c r="N167" s="62">
        <v>43182</v>
      </c>
    </row>
    <row r="168" spans="2:14" ht="18" x14ac:dyDescent="0.3">
      <c r="B168" s="235"/>
      <c r="C168" s="169" t="str">
        <f>C167&amp;E168</f>
        <v>TAMAULIPAS1Días para la notificación:</v>
      </c>
      <c r="D168" s="16"/>
      <c r="E168" s="240" t="s">
        <v>110</v>
      </c>
      <c r="F168" s="240"/>
      <c r="G168" s="5"/>
      <c r="H168" s="41">
        <v>5</v>
      </c>
      <c r="I168" s="42">
        <v>14</v>
      </c>
      <c r="J168" s="43">
        <v>7</v>
      </c>
      <c r="K168" s="43">
        <v>10</v>
      </c>
      <c r="L168" s="43">
        <v>3</v>
      </c>
      <c r="M168" s="43">
        <v>3</v>
      </c>
      <c r="N168" s="44">
        <v>3</v>
      </c>
    </row>
    <row r="169" spans="2:14" ht="17.399999999999999" x14ac:dyDescent="0.3">
      <c r="B169" s="235"/>
      <c r="C169" s="74"/>
      <c r="D169" s="32" t="s">
        <v>81</v>
      </c>
    </row>
    <row r="170" spans="2:14" ht="17.399999999999999" x14ac:dyDescent="0.3">
      <c r="B170" s="235"/>
      <c r="C170" s="32" t="s">
        <v>185</v>
      </c>
      <c r="D170" s="30" t="s">
        <v>45</v>
      </c>
      <c r="E170" s="62">
        <v>43108</v>
      </c>
      <c r="F170" s="62">
        <v>43137</v>
      </c>
      <c r="G170" s="19">
        <v>29</v>
      </c>
      <c r="H170" s="62">
        <v>43142</v>
      </c>
      <c r="I170" s="62">
        <v>43156</v>
      </c>
      <c r="J170" s="62">
        <v>43163</v>
      </c>
      <c r="K170" s="62">
        <v>43173</v>
      </c>
      <c r="L170" s="62">
        <v>43176</v>
      </c>
      <c r="M170" s="62">
        <v>43179</v>
      </c>
      <c r="N170" s="62">
        <v>43182</v>
      </c>
    </row>
    <row r="171" spans="2:14" ht="18" x14ac:dyDescent="0.3">
      <c r="B171" s="235"/>
      <c r="C171" s="169" t="str">
        <f>C170&amp;E171</f>
        <v>TLAXCALA1Días para la notificación:</v>
      </c>
      <c r="D171" s="16"/>
      <c r="E171" s="240" t="s">
        <v>110</v>
      </c>
      <c r="F171" s="240"/>
      <c r="G171" s="5"/>
      <c r="H171" s="41">
        <v>5</v>
      </c>
      <c r="I171" s="42">
        <v>14</v>
      </c>
      <c r="J171" s="43">
        <v>7</v>
      </c>
      <c r="K171" s="43">
        <v>10</v>
      </c>
      <c r="L171" s="43">
        <v>3</v>
      </c>
      <c r="M171" s="43">
        <v>3</v>
      </c>
      <c r="N171" s="44">
        <v>3</v>
      </c>
    </row>
    <row r="172" spans="2:14" ht="17.399999999999999" x14ac:dyDescent="0.3">
      <c r="B172" s="235"/>
      <c r="C172" s="74"/>
      <c r="D172" s="33" t="s">
        <v>82</v>
      </c>
      <c r="H172" s="66"/>
      <c r="I172" s="66"/>
      <c r="J172" s="66"/>
      <c r="K172" s="66"/>
      <c r="L172" s="66"/>
      <c r="M172" s="66"/>
      <c r="N172" s="66"/>
    </row>
    <row r="173" spans="2:14" ht="17.399999999999999" x14ac:dyDescent="0.3">
      <c r="B173" s="235"/>
      <c r="C173" s="33" t="s">
        <v>186</v>
      </c>
      <c r="D173" s="30" t="s">
        <v>33</v>
      </c>
      <c r="E173" s="62">
        <v>43078</v>
      </c>
      <c r="F173" s="62">
        <v>43137</v>
      </c>
      <c r="G173" s="19">
        <v>59</v>
      </c>
      <c r="H173" s="62">
        <v>43142</v>
      </c>
      <c r="I173" s="62">
        <v>43156</v>
      </c>
      <c r="J173" s="62">
        <v>43163</v>
      </c>
      <c r="K173" s="62">
        <v>43173</v>
      </c>
      <c r="L173" s="62">
        <v>43176</v>
      </c>
      <c r="M173" s="62">
        <v>43179</v>
      </c>
      <c r="N173" s="62">
        <v>43182</v>
      </c>
    </row>
    <row r="174" spans="2:14" ht="18" x14ac:dyDescent="0.3">
      <c r="B174" s="235"/>
      <c r="C174" s="169" t="str">
        <f>C173&amp;E174</f>
        <v>VERACRUZ1Días para la notificación:</v>
      </c>
      <c r="D174" s="31"/>
      <c r="E174" s="238" t="s">
        <v>110</v>
      </c>
      <c r="F174" s="238"/>
      <c r="G174" s="5"/>
      <c r="H174" s="41">
        <v>5</v>
      </c>
      <c r="I174" s="42">
        <v>14</v>
      </c>
      <c r="J174" s="43">
        <v>7</v>
      </c>
      <c r="K174" s="43">
        <v>10</v>
      </c>
      <c r="L174" s="43">
        <v>3</v>
      </c>
      <c r="M174" s="43">
        <v>3</v>
      </c>
      <c r="N174" s="44">
        <v>3</v>
      </c>
    </row>
    <row r="175" spans="2:14" ht="17.399999999999999" x14ac:dyDescent="0.3">
      <c r="B175" s="235"/>
      <c r="C175" s="33" t="s">
        <v>187</v>
      </c>
      <c r="D175" s="30" t="s">
        <v>83</v>
      </c>
      <c r="E175" s="62">
        <v>43108</v>
      </c>
      <c r="F175" s="62">
        <v>43137</v>
      </c>
      <c r="G175" s="19">
        <v>29</v>
      </c>
      <c r="H175" s="62">
        <v>43142</v>
      </c>
      <c r="I175" s="62">
        <v>43156</v>
      </c>
      <c r="J175" s="62">
        <v>43163</v>
      </c>
      <c r="K175" s="62">
        <v>43173</v>
      </c>
      <c r="L175" s="62">
        <v>43176</v>
      </c>
      <c r="M175" s="62">
        <v>43179</v>
      </c>
      <c r="N175" s="62">
        <v>43182</v>
      </c>
    </row>
    <row r="176" spans="2:14" ht="18" x14ac:dyDescent="0.3">
      <c r="B176" s="235"/>
      <c r="C176" s="169" t="str">
        <f>C175&amp;E176</f>
        <v>VERACRUZ2Días para la notificación:</v>
      </c>
      <c r="E176" s="240" t="s">
        <v>110</v>
      </c>
      <c r="F176" s="240"/>
      <c r="G176" s="5"/>
      <c r="H176" s="41">
        <v>5</v>
      </c>
      <c r="I176" s="42">
        <v>14</v>
      </c>
      <c r="J176" s="43">
        <v>7</v>
      </c>
      <c r="K176" s="43">
        <v>10</v>
      </c>
      <c r="L176" s="43">
        <v>3</v>
      </c>
      <c r="M176" s="43">
        <v>3</v>
      </c>
      <c r="N176" s="44">
        <v>3</v>
      </c>
    </row>
    <row r="177" spans="2:14" ht="17.399999999999999" x14ac:dyDescent="0.3">
      <c r="B177" s="235"/>
      <c r="C177" s="74"/>
      <c r="D177" s="33" t="s">
        <v>84</v>
      </c>
    </row>
    <row r="178" spans="2:14" ht="17.399999999999999" x14ac:dyDescent="0.3">
      <c r="B178" s="235"/>
      <c r="C178" s="33" t="s">
        <v>188</v>
      </c>
      <c r="D178" s="30" t="s">
        <v>33</v>
      </c>
      <c r="E178" s="62">
        <v>43078</v>
      </c>
      <c r="F178" s="62">
        <v>43137</v>
      </c>
      <c r="G178" s="19">
        <v>59</v>
      </c>
      <c r="H178" s="62">
        <v>43142</v>
      </c>
      <c r="I178" s="62">
        <v>43156</v>
      </c>
      <c r="J178" s="62">
        <v>43163</v>
      </c>
      <c r="K178" s="62">
        <v>43173</v>
      </c>
      <c r="L178" s="62">
        <v>43176</v>
      </c>
      <c r="M178" s="62">
        <v>43179</v>
      </c>
      <c r="N178" s="62">
        <v>43182</v>
      </c>
    </row>
    <row r="179" spans="2:14" ht="18" x14ac:dyDescent="0.3">
      <c r="B179" s="235"/>
      <c r="C179" s="169" t="str">
        <f>C178&amp;E179</f>
        <v>YUCATÁN1Días para la notificación:</v>
      </c>
      <c r="D179" s="31"/>
      <c r="E179" s="238" t="s">
        <v>110</v>
      </c>
      <c r="F179" s="238"/>
      <c r="G179" s="5"/>
      <c r="H179" s="41">
        <v>5</v>
      </c>
      <c r="I179" s="42">
        <v>14</v>
      </c>
      <c r="J179" s="43">
        <v>7</v>
      </c>
      <c r="K179" s="43">
        <v>10</v>
      </c>
      <c r="L179" s="43">
        <v>3</v>
      </c>
      <c r="M179" s="43">
        <v>3</v>
      </c>
      <c r="N179" s="44">
        <v>3</v>
      </c>
    </row>
    <row r="180" spans="2:14" ht="17.399999999999999" x14ac:dyDescent="0.3">
      <c r="B180" s="235"/>
      <c r="C180" s="33" t="s">
        <v>189</v>
      </c>
      <c r="D180" s="30" t="s">
        <v>45</v>
      </c>
      <c r="E180" s="62">
        <v>43078</v>
      </c>
      <c r="F180" s="62">
        <v>43137</v>
      </c>
      <c r="G180" s="19">
        <v>59</v>
      </c>
      <c r="H180" s="62">
        <v>43142</v>
      </c>
      <c r="I180" s="62">
        <v>43156</v>
      </c>
      <c r="J180" s="62">
        <v>43163</v>
      </c>
      <c r="K180" s="62">
        <v>43173</v>
      </c>
      <c r="L180" s="62">
        <v>43176</v>
      </c>
      <c r="M180" s="62">
        <v>43179</v>
      </c>
      <c r="N180" s="62">
        <v>43182</v>
      </c>
    </row>
    <row r="181" spans="2:14" ht="18" x14ac:dyDescent="0.3">
      <c r="B181" s="235"/>
      <c r="C181" s="169" t="str">
        <f>C180&amp;E181</f>
        <v>YUCATÁN2Días para la notificación:</v>
      </c>
      <c r="D181" s="31"/>
      <c r="E181" s="238" t="s">
        <v>110</v>
      </c>
      <c r="F181" s="238"/>
      <c r="G181" s="5"/>
      <c r="H181" s="41">
        <v>5</v>
      </c>
      <c r="I181" s="42">
        <v>14</v>
      </c>
      <c r="J181" s="43">
        <v>7</v>
      </c>
      <c r="K181" s="43">
        <v>10</v>
      </c>
      <c r="L181" s="43">
        <v>3</v>
      </c>
      <c r="M181" s="43">
        <v>3</v>
      </c>
      <c r="N181" s="44">
        <v>3</v>
      </c>
    </row>
    <row r="182" spans="2:14" ht="17.399999999999999" x14ac:dyDescent="0.3">
      <c r="B182" s="235"/>
      <c r="C182" s="33" t="s">
        <v>190</v>
      </c>
      <c r="D182" s="30" t="s">
        <v>85</v>
      </c>
      <c r="E182" s="62">
        <v>43078</v>
      </c>
      <c r="F182" s="62">
        <v>43137</v>
      </c>
      <c r="G182" s="19">
        <v>59</v>
      </c>
      <c r="H182" s="62">
        <v>43142</v>
      </c>
      <c r="I182" s="62">
        <v>43156</v>
      </c>
      <c r="J182" s="62">
        <v>43163</v>
      </c>
      <c r="K182" s="62">
        <v>43173</v>
      </c>
      <c r="L182" s="62">
        <v>43176</v>
      </c>
      <c r="M182" s="62">
        <v>43179</v>
      </c>
      <c r="N182" s="62">
        <v>43182</v>
      </c>
    </row>
    <row r="183" spans="2:14" ht="18" x14ac:dyDescent="0.3">
      <c r="B183" s="235"/>
      <c r="C183" s="169" t="str">
        <f>C182&amp;E183</f>
        <v>YUCATÁN3Días para la notificación:</v>
      </c>
      <c r="E183" s="240" t="s">
        <v>110</v>
      </c>
      <c r="F183" s="240"/>
      <c r="G183" s="5"/>
      <c r="H183" s="41">
        <v>5</v>
      </c>
      <c r="I183" s="42">
        <v>14</v>
      </c>
      <c r="J183" s="43">
        <v>7</v>
      </c>
      <c r="K183" s="43">
        <v>10</v>
      </c>
      <c r="L183" s="43">
        <v>3</v>
      </c>
      <c r="M183" s="43">
        <v>3</v>
      </c>
      <c r="N183" s="44">
        <v>3</v>
      </c>
    </row>
    <row r="184" spans="2:14" ht="17.399999999999999" x14ac:dyDescent="0.3">
      <c r="B184" s="235"/>
      <c r="C184" s="74"/>
      <c r="D184" s="33" t="s">
        <v>86</v>
      </c>
    </row>
    <row r="185" spans="2:14" ht="17.399999999999999" x14ac:dyDescent="0.3">
      <c r="B185" s="235"/>
      <c r="C185" s="33" t="s">
        <v>191</v>
      </c>
      <c r="D185" s="30" t="s">
        <v>21</v>
      </c>
      <c r="E185" s="62">
        <v>43098</v>
      </c>
      <c r="F185" s="62">
        <v>43137</v>
      </c>
      <c r="G185" s="19">
        <v>39</v>
      </c>
      <c r="H185" s="62">
        <v>43142</v>
      </c>
      <c r="I185" s="62">
        <v>43156</v>
      </c>
      <c r="J185" s="62">
        <v>43163</v>
      </c>
      <c r="K185" s="62">
        <v>43173</v>
      </c>
      <c r="L185" s="62">
        <v>43176</v>
      </c>
      <c r="M185" s="62">
        <v>43179</v>
      </c>
      <c r="N185" s="62">
        <v>43182</v>
      </c>
    </row>
    <row r="186" spans="2:14" ht="18" x14ac:dyDescent="0.3">
      <c r="B186" s="235"/>
      <c r="C186" s="169" t="str">
        <f>C185&amp;E186</f>
        <v>ZACATECAS1Días para la notificación:</v>
      </c>
      <c r="D186" s="31"/>
      <c r="E186" s="238" t="s">
        <v>110</v>
      </c>
      <c r="F186" s="238"/>
      <c r="G186" s="5"/>
      <c r="H186" s="41">
        <v>5</v>
      </c>
      <c r="I186" s="42">
        <v>14</v>
      </c>
      <c r="J186" s="43">
        <v>7</v>
      </c>
      <c r="K186" s="43">
        <v>10</v>
      </c>
      <c r="L186" s="43">
        <v>3</v>
      </c>
      <c r="M186" s="43">
        <v>3</v>
      </c>
      <c r="N186" s="44">
        <v>3</v>
      </c>
    </row>
    <row r="187" spans="2:14" ht="17.399999999999999" x14ac:dyDescent="0.3">
      <c r="B187" s="235"/>
      <c r="C187" s="33" t="s">
        <v>192</v>
      </c>
      <c r="D187" s="30" t="s">
        <v>73</v>
      </c>
      <c r="E187" s="62">
        <v>43098</v>
      </c>
      <c r="F187" s="62">
        <v>43137</v>
      </c>
      <c r="G187" s="19">
        <v>39</v>
      </c>
      <c r="H187" s="62">
        <v>43142</v>
      </c>
      <c r="I187" s="62">
        <v>43156</v>
      </c>
      <c r="J187" s="62">
        <v>43163</v>
      </c>
      <c r="K187" s="62">
        <v>43173</v>
      </c>
      <c r="L187" s="62">
        <v>43176</v>
      </c>
      <c r="M187" s="62">
        <v>43179</v>
      </c>
      <c r="N187" s="62">
        <v>43182</v>
      </c>
    </row>
    <row r="188" spans="2:14" ht="18" x14ac:dyDescent="0.3">
      <c r="C188" s="169" t="str">
        <f>C187&amp;E188</f>
        <v>ZACATECAS2Días para la notificación:</v>
      </c>
      <c r="E188" s="240" t="s">
        <v>110</v>
      </c>
      <c r="F188" s="240"/>
      <c r="G188" s="5"/>
      <c r="H188" s="41">
        <v>5</v>
      </c>
      <c r="I188" s="42">
        <v>14</v>
      </c>
      <c r="J188" s="43">
        <v>7</v>
      </c>
      <c r="K188" s="43">
        <v>10</v>
      </c>
      <c r="L188" s="43">
        <v>3</v>
      </c>
      <c r="M188" s="43">
        <v>3</v>
      </c>
      <c r="N188" s="44">
        <v>3</v>
      </c>
    </row>
  </sheetData>
  <mergeCells count="79">
    <mergeCell ref="D2:H2"/>
    <mergeCell ref="J2:L2"/>
    <mergeCell ref="E183:F183"/>
    <mergeCell ref="E186:F186"/>
    <mergeCell ref="E188:F188"/>
    <mergeCell ref="E171:F171"/>
    <mergeCell ref="E174:F174"/>
    <mergeCell ref="E176:F176"/>
    <mergeCell ref="E179:F179"/>
    <mergeCell ref="E181:F181"/>
    <mergeCell ref="E158:F158"/>
    <mergeCell ref="E161:F161"/>
    <mergeCell ref="E163:F163"/>
    <mergeCell ref="E165:F165"/>
    <mergeCell ref="E168:F168"/>
    <mergeCell ref="E146:F146"/>
    <mergeCell ref="E148:F148"/>
    <mergeCell ref="E151:F151"/>
    <mergeCell ref="E153:F153"/>
    <mergeCell ref="E156:F156"/>
    <mergeCell ref="E133:F133"/>
    <mergeCell ref="E135:F135"/>
    <mergeCell ref="E138:F138"/>
    <mergeCell ref="E140:F140"/>
    <mergeCell ref="E143:F143"/>
    <mergeCell ref="E121:F121"/>
    <mergeCell ref="E123:F123"/>
    <mergeCell ref="E126:F126"/>
    <mergeCell ref="E128:F128"/>
    <mergeCell ref="E131:F131"/>
    <mergeCell ref="E109:F109"/>
    <mergeCell ref="E111:F111"/>
    <mergeCell ref="E114:F114"/>
    <mergeCell ref="E116:F116"/>
    <mergeCell ref="E118:F118"/>
    <mergeCell ref="E101:F101"/>
    <mergeCell ref="E104:F104"/>
    <mergeCell ref="E106:F106"/>
    <mergeCell ref="E89:F89"/>
    <mergeCell ref="E91:F91"/>
    <mergeCell ref="E94:F94"/>
    <mergeCell ref="E97:F97"/>
    <mergeCell ref="E99:F99"/>
    <mergeCell ref="E76:F76"/>
    <mergeCell ref="E79:F79"/>
    <mergeCell ref="E82:F82"/>
    <mergeCell ref="E84:F84"/>
    <mergeCell ref="E86:F86"/>
    <mergeCell ref="E65:F65"/>
    <mergeCell ref="E67:F67"/>
    <mergeCell ref="E69:F69"/>
    <mergeCell ref="E72:F72"/>
    <mergeCell ref="E74:F74"/>
    <mergeCell ref="E53:F53"/>
    <mergeCell ref="E55:F55"/>
    <mergeCell ref="E58:F58"/>
    <mergeCell ref="E60:F60"/>
    <mergeCell ref="E62:F62"/>
    <mergeCell ref="E40:F40"/>
    <mergeCell ref="E43:F43"/>
    <mergeCell ref="E45:F45"/>
    <mergeCell ref="E47:F47"/>
    <mergeCell ref="E50:F50"/>
    <mergeCell ref="B33:B187"/>
    <mergeCell ref="B7:B30"/>
    <mergeCell ref="E8:F8"/>
    <mergeCell ref="E10:F10"/>
    <mergeCell ref="E12:F12"/>
    <mergeCell ref="E15:F15"/>
    <mergeCell ref="E17:F17"/>
    <mergeCell ref="E19:F19"/>
    <mergeCell ref="E21:F21"/>
    <mergeCell ref="E23:F23"/>
    <mergeCell ref="E25:F25"/>
    <mergeCell ref="E27:F27"/>
    <mergeCell ref="E29:F29"/>
    <mergeCell ref="E31:F31"/>
    <mergeCell ref="E35:F35"/>
    <mergeCell ref="E38:F38"/>
  </mergeCells>
  <printOptions horizontalCentered="1"/>
  <pageMargins left="0.15748031496062992" right="0.15748031496062992" top="0.27559055118110237" bottom="0.19685039370078741" header="0.15748031496062992" footer="0.15748031496062992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R43"/>
  <sheetViews>
    <sheetView workbookViewId="0"/>
  </sheetViews>
  <sheetFormatPr baseColWidth="10" defaultRowHeight="14.4" x14ac:dyDescent="0.3"/>
  <cols>
    <col min="1" max="1" width="2.44140625" customWidth="1"/>
    <col min="2" max="2" width="1.44140625" customWidth="1"/>
    <col min="3" max="3" width="51.5546875" hidden="1" customWidth="1"/>
    <col min="4" max="4" width="31.33203125" customWidth="1"/>
    <col min="5" max="5" width="25.6640625" customWidth="1"/>
    <col min="6" max="6" width="25.88671875" customWidth="1"/>
    <col min="7" max="7" width="8.6640625" customWidth="1"/>
    <col min="8" max="8" width="27.33203125" customWidth="1"/>
    <col min="9" max="9" width="25.44140625" customWidth="1"/>
    <col min="10" max="12" width="24.77734375" customWidth="1"/>
    <col min="13" max="13" width="26.21875" customWidth="1"/>
    <col min="14" max="14" width="25.33203125" customWidth="1"/>
    <col min="15" max="15" width="2.5546875" customWidth="1"/>
    <col min="16" max="16" width="17" customWidth="1"/>
    <col min="17" max="17" width="30.44140625" hidden="1" customWidth="1"/>
    <col min="18" max="18" width="36.77734375" hidden="1" customWidth="1"/>
    <col min="19" max="20" width="17" customWidth="1"/>
  </cols>
  <sheetData>
    <row r="1" spans="1:18" ht="10.5" customHeight="1" x14ac:dyDescent="0.3"/>
    <row r="2" spans="1:18" ht="33.6" x14ac:dyDescent="0.65">
      <c r="A2" s="108">
        <v>5</v>
      </c>
      <c r="B2" s="85" t="s">
        <v>122</v>
      </c>
      <c r="C2" s="85"/>
      <c r="D2" s="34"/>
      <c r="E2" s="34"/>
      <c r="F2" s="34"/>
      <c r="G2" s="34"/>
      <c r="H2" s="34"/>
      <c r="I2" s="85" t="s">
        <v>204</v>
      </c>
      <c r="J2" s="34"/>
      <c r="K2" s="157"/>
      <c r="L2" s="157"/>
      <c r="M2" s="1"/>
      <c r="N2" s="1"/>
      <c r="R2" s="161" t="s">
        <v>14</v>
      </c>
    </row>
    <row r="3" spans="1:18" ht="15.75" customHeight="1" x14ac:dyDescent="0.3">
      <c r="A3" s="108">
        <v>16</v>
      </c>
      <c r="B3" s="2"/>
      <c r="C3" s="2"/>
      <c r="D3" s="2"/>
      <c r="E3" s="2"/>
      <c r="F3" s="2"/>
      <c r="G3" s="2"/>
      <c r="H3" s="2"/>
      <c r="I3" s="2"/>
      <c r="R3" s="161" t="s">
        <v>15</v>
      </c>
    </row>
    <row r="4" spans="1:18" ht="16.2" customHeight="1" x14ac:dyDescent="0.3">
      <c r="R4" s="162" t="s">
        <v>92</v>
      </c>
    </row>
    <row r="5" spans="1:18" ht="31.2" x14ac:dyDescent="0.3">
      <c r="B5" s="3"/>
      <c r="C5" s="3"/>
      <c r="D5" s="207" t="s">
        <v>132</v>
      </c>
      <c r="E5" s="207" t="s">
        <v>16</v>
      </c>
      <c r="F5" s="207" t="s">
        <v>17</v>
      </c>
      <c r="G5" s="207" t="s">
        <v>0</v>
      </c>
      <c r="H5" s="207" t="s">
        <v>4</v>
      </c>
      <c r="I5" s="207" t="s">
        <v>5</v>
      </c>
      <c r="J5" s="207" t="s">
        <v>10</v>
      </c>
      <c r="K5" s="207" t="s">
        <v>91</v>
      </c>
      <c r="L5" s="207" t="s">
        <v>11</v>
      </c>
      <c r="M5" s="207" t="s">
        <v>197</v>
      </c>
      <c r="N5" s="207" t="s">
        <v>1</v>
      </c>
      <c r="R5" s="163" t="s">
        <v>93</v>
      </c>
    </row>
    <row r="6" spans="1:18" ht="17.399999999999999" x14ac:dyDescent="0.3">
      <c r="B6" s="3"/>
      <c r="C6" s="3"/>
      <c r="E6" s="49" t="s">
        <v>111</v>
      </c>
      <c r="F6" s="50"/>
      <c r="G6" s="51"/>
      <c r="H6" s="51" t="s">
        <v>8</v>
      </c>
      <c r="I6" s="51" t="s">
        <v>6</v>
      </c>
      <c r="J6" s="51" t="s">
        <v>7</v>
      </c>
      <c r="K6" s="51" t="s">
        <v>8</v>
      </c>
      <c r="L6" s="51" t="s">
        <v>9</v>
      </c>
      <c r="M6" s="51" t="s">
        <v>12</v>
      </c>
      <c r="N6" s="51" t="s">
        <v>9</v>
      </c>
      <c r="R6" s="164" t="s">
        <v>94</v>
      </c>
    </row>
    <row r="7" spans="1:18" ht="18" thickBot="1" x14ac:dyDescent="0.35">
      <c r="B7" s="3"/>
      <c r="C7" s="3"/>
      <c r="E7" s="49" t="s">
        <v>112</v>
      </c>
      <c r="F7" s="51"/>
      <c r="G7" s="51"/>
      <c r="H7" s="51" t="s">
        <v>113</v>
      </c>
      <c r="I7" s="51" t="s">
        <v>6</v>
      </c>
      <c r="J7" s="51" t="s">
        <v>7</v>
      </c>
      <c r="K7" s="51" t="s">
        <v>8</v>
      </c>
      <c r="L7" s="51" t="s">
        <v>9</v>
      </c>
      <c r="M7" s="51" t="s">
        <v>12</v>
      </c>
      <c r="N7" s="51" t="s">
        <v>9</v>
      </c>
      <c r="R7" s="164" t="s">
        <v>95</v>
      </c>
    </row>
    <row r="8" spans="1:18" ht="18" customHeight="1" thickBot="1" x14ac:dyDescent="0.35">
      <c r="B8" s="110"/>
      <c r="C8" s="110"/>
      <c r="D8" s="246" t="s">
        <v>14</v>
      </c>
      <c r="E8" s="105">
        <f>VLOOKUP($D$8,'APOYO CIUDADANO FED-LOCAL '!$D$7:$N$30,2,0)</f>
        <v>43024</v>
      </c>
      <c r="F8" s="105">
        <f>VLOOKUP($D$8,'APOYO CIUDADANO FED-LOCAL '!$D$7:$N$30,3,0)</f>
        <v>43150</v>
      </c>
      <c r="G8" s="112">
        <f>VLOOKUP($D$8,'APOYO CIUDADANO FED-LOCAL '!$D$7:$N$30,4,0)</f>
        <v>126</v>
      </c>
      <c r="H8" s="105">
        <f>VLOOKUP($D$8,'APOYO CIUDADANO FED-LOCAL '!$D$7:$N$30,5,0)</f>
        <v>43155</v>
      </c>
      <c r="I8" s="105">
        <f>VLOOKUP($D$8,'APOYO CIUDADANO FED-LOCAL '!$D$7:$N$30,6,0)</f>
        <v>43164</v>
      </c>
      <c r="J8" s="105">
        <f>VLOOKUP($D$8,'APOYO CIUDADANO FED-LOCAL '!$D$7:$N$30,7,0)</f>
        <v>43171</v>
      </c>
      <c r="K8" s="105">
        <f>VLOOKUP($D$8,'APOYO CIUDADANO FED-LOCAL '!$D$7:$N$30,8,0)</f>
        <v>43178</v>
      </c>
      <c r="L8" s="105">
        <f>VLOOKUP($D$8,'APOYO CIUDADANO FED-LOCAL '!$D$7:$N$30,9,0)</f>
        <v>43181</v>
      </c>
      <c r="M8" s="105">
        <f>VLOOKUP($D$8,'APOYO CIUDADANO FED-LOCAL '!$D$7:$N$30,10,0)</f>
        <v>43184</v>
      </c>
      <c r="N8" s="105">
        <f>VLOOKUP($D$8,'APOYO CIUDADANO FED-LOCAL '!$D$7:$N$30,11,0)</f>
        <v>43187</v>
      </c>
      <c r="R8" s="163" t="s">
        <v>96</v>
      </c>
    </row>
    <row r="9" spans="1:18" ht="18.600000000000001" thickBot="1" x14ac:dyDescent="0.35">
      <c r="B9" s="110"/>
      <c r="C9" s="110"/>
      <c r="D9" s="247"/>
      <c r="E9" s="243" t="s">
        <v>110</v>
      </c>
      <c r="F9" s="244"/>
      <c r="G9" s="245"/>
      <c r="H9" s="134">
        <f>VLOOKUP($D$8&amp;$E$9,'APOYO CIUDADANO FED-LOCAL '!$C$8:$N$32,6,0)</f>
        <v>5</v>
      </c>
      <c r="I9" s="134">
        <f>VLOOKUP($D$8&amp;$E$9,'APOYO CIUDADANO FED-LOCAL '!$C$8:$N$32,7,0)</f>
        <v>9</v>
      </c>
      <c r="J9" s="134">
        <f>VLOOKUP($D$8&amp;$E$9,'APOYO CIUDADANO FED-LOCAL '!$C$8:$N$32,8,0)</f>
        <v>7</v>
      </c>
      <c r="K9" s="134">
        <f>VLOOKUP($D$8&amp;$E$9,'APOYO CIUDADANO FED-LOCAL '!$C$8:$N$32,9,0)</f>
        <v>7</v>
      </c>
      <c r="L9" s="134">
        <f>VLOOKUP($D$8&amp;$E$9,'APOYO CIUDADANO FED-LOCAL '!$C$8:$N$32,10,0)</f>
        <v>3</v>
      </c>
      <c r="M9" s="134">
        <f>VLOOKUP($D$8&amp;$E$9,'APOYO CIUDADANO FED-LOCAL '!$C$8:$N$32,11,0)</f>
        <v>3</v>
      </c>
      <c r="N9" s="134">
        <f>VLOOKUP($D$8&amp;$E$9,'APOYO CIUDADANO FED-LOCAL '!$C$8:$N$32,12,0)</f>
        <v>3</v>
      </c>
      <c r="R9" s="164" t="s">
        <v>97</v>
      </c>
    </row>
    <row r="10" spans="1:18" ht="18.600000000000001" thickBot="1" x14ac:dyDescent="0.35">
      <c r="B10" s="21"/>
      <c r="C10" s="21"/>
      <c r="D10" s="22"/>
      <c r="E10" s="23"/>
      <c r="F10" s="23"/>
      <c r="G10" s="23"/>
      <c r="H10" s="24"/>
      <c r="I10" s="24"/>
      <c r="J10" s="25"/>
      <c r="K10" s="25"/>
      <c r="L10" s="25"/>
      <c r="M10" s="25"/>
      <c r="N10" s="25"/>
      <c r="R10" s="165" t="s">
        <v>98</v>
      </c>
    </row>
    <row r="11" spans="1:18" ht="18" thickTop="1" x14ac:dyDescent="0.3">
      <c r="R11" s="166" t="s">
        <v>99</v>
      </c>
    </row>
    <row r="12" spans="1:18" ht="33.6" x14ac:dyDescent="0.65">
      <c r="B12" s="85" t="s">
        <v>122</v>
      </c>
      <c r="C12" s="85"/>
      <c r="D12" s="34"/>
      <c r="E12" s="34"/>
      <c r="F12" s="34"/>
      <c r="G12" s="34"/>
      <c r="H12" s="34"/>
      <c r="I12" s="85" t="s">
        <v>205</v>
      </c>
      <c r="J12" s="34"/>
      <c r="K12" s="157"/>
      <c r="L12" s="157"/>
      <c r="R12" s="165" t="s">
        <v>100</v>
      </c>
    </row>
    <row r="13" spans="1:18" ht="17.399999999999999" x14ac:dyDescent="0.3">
      <c r="A13" s="158"/>
      <c r="R13" s="166" t="s">
        <v>101</v>
      </c>
    </row>
    <row r="14" spans="1:18" ht="18" thickBot="1" x14ac:dyDescent="0.35">
      <c r="A14" s="158"/>
      <c r="R14" s="32" t="s">
        <v>19</v>
      </c>
    </row>
    <row r="15" spans="1:18" ht="80.400000000000006" customHeight="1" thickBot="1" x14ac:dyDescent="0.35">
      <c r="B15" s="3"/>
      <c r="C15" s="3"/>
      <c r="D15" s="173" t="s">
        <v>19</v>
      </c>
      <c r="E15" s="208" t="s">
        <v>16</v>
      </c>
      <c r="F15" s="209" t="s">
        <v>17</v>
      </c>
      <c r="G15" s="209" t="s">
        <v>0</v>
      </c>
      <c r="H15" s="207" t="s">
        <v>4</v>
      </c>
      <c r="I15" s="207" t="s">
        <v>5</v>
      </c>
      <c r="J15" s="207" t="s">
        <v>10</v>
      </c>
      <c r="K15" s="207" t="s">
        <v>91</v>
      </c>
      <c r="L15" s="207" t="s">
        <v>11</v>
      </c>
      <c r="M15" s="207" t="s">
        <v>197</v>
      </c>
      <c r="N15" s="207" t="s">
        <v>1</v>
      </c>
      <c r="R15" s="33" t="s">
        <v>20</v>
      </c>
    </row>
    <row r="16" spans="1:18" ht="18.600000000000001" thickBot="1" x14ac:dyDescent="0.35">
      <c r="A16" s="158"/>
      <c r="B16" s="159" t="str">
        <f>+$A$3&amp;"-"&amp;D16</f>
        <v>16-18 DIPUTADOS MR</v>
      </c>
      <c r="C16" s="170">
        <v>1</v>
      </c>
      <c r="D16" s="92" t="str">
        <f>VLOOKUP($D$15&amp;$C$16,'APOYO CIUDADANO FED-LOCAL '!$C$34:$N$189,2,0)</f>
        <v>18 DIPUTADOS MR</v>
      </c>
      <c r="E16" s="105">
        <f>VLOOKUP($D$15&amp;$C$16,'APOYO CIUDADANO FED-LOCAL '!$C$34:$N$189,3,0)</f>
        <v>43108</v>
      </c>
      <c r="F16" s="105">
        <f>VLOOKUP($D$15&amp;$C$16,'APOYO CIUDADANO FED-LOCAL '!$C$34:$N$189,4,0)</f>
        <v>43137</v>
      </c>
      <c r="G16" s="112">
        <f>VLOOKUP($D$15&amp;$C$16,'APOYO CIUDADANO FED-LOCAL '!$C$34:$N$189,5,0)</f>
        <v>29</v>
      </c>
      <c r="H16" s="105">
        <f>IF(VLOOKUP($D$15&amp;$C$16,'APOYO CIUDADANO FED-LOCAL '!$C$34:$N$189,6,0)=0,"",(VLOOKUP($D$15&amp;$C$16,'APOYO CIUDADANO FED-LOCAL '!$C$34:$N$189,6,0)))</f>
        <v>43142</v>
      </c>
      <c r="I16" s="105">
        <f>IF(VLOOKUP($D$15&amp;$C$16,'APOYO CIUDADANO FED-LOCAL '!$C$34:$N$189,7,0)=0,"",(VLOOKUP($D$15&amp;$C$16,'APOYO CIUDADANO FED-LOCAL '!$C$34:$N$189,7,0)))</f>
        <v>43156</v>
      </c>
      <c r="J16" s="105">
        <f>IF(VLOOKUP($D$15&amp;$C$16,'APOYO CIUDADANO FED-LOCAL '!$C$34:$N$189,8,0)=0,"",(VLOOKUP($D$15&amp;$C$16,'APOYO CIUDADANO FED-LOCAL '!$C$34:$N$189,8,0)))</f>
        <v>43163</v>
      </c>
      <c r="K16" s="105">
        <f>IF(VLOOKUP($D$15&amp;$C$16,'APOYO CIUDADANO FED-LOCAL '!$C$34:$N$189,9,0)=0,"",(VLOOKUP($D$15&amp;$C$16,'APOYO CIUDADANO FED-LOCAL '!$C$34:$N$189,9,0)))</f>
        <v>43173</v>
      </c>
      <c r="L16" s="105">
        <f>IF(VLOOKUP($D$15&amp;$C$16,'APOYO CIUDADANO FED-LOCAL '!$C$34:$N$189,10,0)=0,"",(VLOOKUP($D$15&amp;$C$16,'APOYO CIUDADANO FED-LOCAL '!$C$34:$N$189,10,0)))</f>
        <v>43176</v>
      </c>
      <c r="M16" s="105">
        <f>IF(VLOOKUP($D$15&amp;$C$16,'APOYO CIUDADANO FED-LOCAL '!$C$34:$N$189,11,0)=0,"",(VLOOKUP($D$15&amp;$C$16,'APOYO CIUDADANO FED-LOCAL '!$C$34:$N$189,11,0)))</f>
        <v>43179</v>
      </c>
      <c r="N16" s="105">
        <f>IF(VLOOKUP($D$15&amp;$C$16,'APOYO CIUDADANO FED-LOCAL '!$C$34:$N$189,12,0)=0,"",(VLOOKUP($D$15&amp;$C$16,'APOYO CIUDADANO FED-LOCAL '!$C$34:$N$189,12,0)))</f>
        <v>43182</v>
      </c>
      <c r="R16" s="149" t="s">
        <v>24</v>
      </c>
    </row>
    <row r="17" spans="1:18" ht="20.399999999999999" customHeight="1" thickBot="1" x14ac:dyDescent="0.35">
      <c r="A17" s="158"/>
      <c r="B17" s="110"/>
      <c r="C17" s="171" t="str">
        <f>$D$15&amp;C16&amp;E17</f>
        <v>AGUASCALIENTES1Días para la notificación:</v>
      </c>
      <c r="D17" s="143"/>
      <c r="E17" s="244" t="s">
        <v>110</v>
      </c>
      <c r="F17" s="244"/>
      <c r="G17" s="245"/>
      <c r="H17" s="134" t="str">
        <f>IF(VLOOKUP($C$17,'APOYO CIUDADANO FED-LOCAL '!$C$35:$N$206,6,0)=0,"",(VLOOKUP($C$17,'APOYO CIUDADANO FED-LOCAL '!$C$35:$N$206,6,0)))</f>
        <v/>
      </c>
      <c r="I17" s="134">
        <f>IF(VLOOKUP($C$17,'APOYO CIUDADANO FED-LOCAL '!$C$35:$N$206,7,0)=0,"",(VLOOKUP($C$17,'APOYO CIUDADANO FED-LOCAL '!$C$35:$N$206,7,0)))</f>
        <v>14</v>
      </c>
      <c r="J17" s="134">
        <f>IF(VLOOKUP($C$17,'APOYO CIUDADANO FED-LOCAL '!$C$35:$N$206,8,0)=0,"",(VLOOKUP($C$17,'APOYO CIUDADANO FED-LOCAL '!$C$35:$N$206,8,0)))</f>
        <v>7</v>
      </c>
      <c r="K17" s="134">
        <f>IF(VLOOKUP($C$17,'APOYO CIUDADANO FED-LOCAL '!$C$35:$N$206,9,0)=0,"",(VLOOKUP($C$17,'APOYO CIUDADANO FED-LOCAL '!$C$35:$N$206,9,0)))</f>
        <v>10</v>
      </c>
      <c r="L17" s="134">
        <f>IF(VLOOKUP($C$17,'APOYO CIUDADANO FED-LOCAL '!$C$35:$N$206,10,0)=0,"",(VLOOKUP($C$17,'APOYO CIUDADANO FED-LOCAL '!$C$35:$N$206,10,0)))</f>
        <v>3</v>
      </c>
      <c r="M17" s="134">
        <f>IF(VLOOKUP($C$17,'APOYO CIUDADANO FED-LOCAL '!$C$35:$N$206,11,0)=0,"",(VLOOKUP($C$17,'APOYO CIUDADANO FED-LOCAL '!$C$35:$N$206,11,0)))</f>
        <v>3</v>
      </c>
      <c r="N17" s="134">
        <f>IF(VLOOKUP($C$17,'APOYO CIUDADANO FED-LOCAL '!$C$35:$N$206,12,0)=0,"",(VLOOKUP($C$17,'APOYO CIUDADANO FED-LOCAL '!$C$35:$N$206,12,0)))</f>
        <v>3</v>
      </c>
      <c r="R17" s="119" t="s">
        <v>32</v>
      </c>
    </row>
    <row r="18" spans="1:18" ht="18.600000000000001" thickBot="1" x14ac:dyDescent="0.35">
      <c r="B18" s="159" t="str">
        <f>+$A$3&amp;"-"&amp;D18</f>
        <v>16-</v>
      </c>
      <c r="C18" s="170">
        <v>2</v>
      </c>
      <c r="D18" s="92" t="str">
        <f>IFERROR(VLOOKUP($D$15&amp;$C$18,'APOYO CIUDADANO FED-LOCAL '!$C$34:$N$189,2,0),"")</f>
        <v/>
      </c>
      <c r="E18" s="105" t="str">
        <f>IFERROR(VLOOKUP($D$15&amp;$C$18,'APOYO CIUDADANO FED-LOCAL '!$C$34:$N$189,3,0),"")</f>
        <v/>
      </c>
      <c r="F18" s="105" t="str">
        <f>IFERROR(VLOOKUP($D$15&amp;$C$18,'APOYO CIUDADANO FED-LOCAL '!$C$34:$N$189,4,0),"")</f>
        <v/>
      </c>
      <c r="G18" s="112" t="str">
        <f>IFERROR(VLOOKUP($D$15&amp;$C$18,'APOYO CIUDADANO FED-LOCAL '!$C$34:$N$189,5,0),"")</f>
        <v/>
      </c>
      <c r="H18" s="105" t="str">
        <f>IFERROR(IF(VLOOKUP($D$15&amp;$C$18,'APOYO CIUDADANO FED-LOCAL '!$C$34:$N$189,6,0)=0,"",(VLOOKUP($D$15&amp;$C$18,'APOYO CIUDADANO FED-LOCAL '!$C$34:$N$189,6,0))),"")</f>
        <v/>
      </c>
      <c r="I18" s="105" t="str">
        <f>IFERROR(IF(VLOOKUP($D$15&amp;$C$18,'APOYO CIUDADANO FED-LOCAL '!$C$34:$N$189,7,0)=0,"",(VLOOKUP($D$15&amp;$C$18,'APOYO CIUDADANO FED-LOCAL '!$C$34:$N$189,7,0))),"")</f>
        <v/>
      </c>
      <c r="J18" s="105" t="str">
        <f>IFERROR(IF(VLOOKUP($D$15&amp;$C$18,'APOYO CIUDADANO FED-LOCAL '!$C$34:$N$189,8,0)=0,"",(VLOOKUP($D$15&amp;$C$18,'APOYO CIUDADANO FED-LOCAL '!$C$34:$N$189,8,0))),"")</f>
        <v/>
      </c>
      <c r="K18" s="105" t="str">
        <f>IFERROR(IF(VLOOKUP($D$15&amp;$C$18,'APOYO CIUDADANO FED-LOCAL '!$C$34:$N$189,9,0)=0,"",(VLOOKUP($D$15&amp;$C$18,'APOYO CIUDADANO FED-LOCAL '!$C$34:$N$189,9,0))),"")</f>
        <v/>
      </c>
      <c r="L18" s="105" t="str">
        <f>IFERROR(IF(VLOOKUP($D$15&amp;$C$18,'APOYO CIUDADANO FED-LOCAL '!$C$34:$N$189,10,0)=0,"",(VLOOKUP($D$15&amp;$C$18,'APOYO CIUDADANO FED-LOCAL '!$C$34:$N$189,10,0))),"")</f>
        <v/>
      </c>
      <c r="M18" s="105" t="str">
        <f>IFERROR(IF(VLOOKUP($D$15&amp;$C$18,'APOYO CIUDADANO FED-LOCAL '!$C$34:$N$189,11,0)=0,"",(VLOOKUP($D$15&amp;$C$18,'APOYO CIUDADANO FED-LOCAL '!$C$34:$N$189,11,0))),"")</f>
        <v/>
      </c>
      <c r="N18" s="105" t="str">
        <f>IFERROR(IF(VLOOKUP($D$15&amp;$C$18,'APOYO CIUDADANO FED-LOCAL '!$C$34:$N$189,12,0)=0,"",(VLOOKUP($D$15&amp;$C$18,'APOYO CIUDADANO FED-LOCAL '!$C$34:$N$189,12,0))),"")</f>
        <v/>
      </c>
      <c r="R18" s="119" t="s">
        <v>36</v>
      </c>
    </row>
    <row r="19" spans="1:18" ht="18.600000000000001" customHeight="1" thickBot="1" x14ac:dyDescent="0.35">
      <c r="B19" s="2"/>
      <c r="C19" s="171" t="str">
        <f>$D$15&amp;C18&amp;E19</f>
        <v>AGUASCALIENTES2Días para la notificación:</v>
      </c>
      <c r="D19" s="143"/>
      <c r="E19" s="244" t="s">
        <v>110</v>
      </c>
      <c r="F19" s="244"/>
      <c r="G19" s="245"/>
      <c r="H19" s="134" t="str">
        <f>IFERROR(IF(VLOOKUP($C$19,'APOYO CIUDADANO FED-LOCAL '!$C$37:$N$208,6,0)=0,"",(VLOOKUP($C$19,'APOYO CIUDADANO FED-LOCAL '!$C$37:$N$208,6,0))),"")</f>
        <v/>
      </c>
      <c r="I19" s="134" t="str">
        <f>IFERROR(IF(VLOOKUP($C$19,'APOYO CIUDADANO FED-LOCAL '!$C$37:$N$208,7,0)=0,"",(VLOOKUP($C$19,'APOYO CIUDADANO FED-LOCAL '!$C$37:$N$208,7,0))),"")</f>
        <v/>
      </c>
      <c r="J19" s="134" t="str">
        <f>IFERROR(IF(VLOOKUP($C$19,'APOYO CIUDADANO FED-LOCAL '!$C$37:$N$208,8,0)=0,"",(VLOOKUP($C$19,'APOYO CIUDADANO FED-LOCAL '!$C$37:$N$208,8,0))),"")</f>
        <v/>
      </c>
      <c r="K19" s="134" t="str">
        <f>IFERROR(IF(VLOOKUP($C$19,'APOYO CIUDADANO FED-LOCAL '!$C$37:$N$208,9,0)=0,"",(VLOOKUP($C$19,'APOYO CIUDADANO FED-LOCAL '!$C$37:$N$208,9,0))),"")</f>
        <v/>
      </c>
      <c r="L19" s="134" t="str">
        <f>IFERROR(IF(VLOOKUP($C$19,'APOYO CIUDADANO FED-LOCAL '!$C$37:$N$208,10,0)=0,"",(VLOOKUP($C$19,'APOYO CIUDADANO FED-LOCAL '!$C$37:$N$208,10,0))),"")</f>
        <v/>
      </c>
      <c r="M19" s="134" t="str">
        <f>IFERROR(IF(VLOOKUP($C$19,'APOYO CIUDADANO FED-LOCAL '!$C$37:$N$208,11,0)=0,"",(VLOOKUP($C$19,'APOYO CIUDADANO FED-LOCAL '!$C$37:$N$208,11,0))),"")</f>
        <v/>
      </c>
      <c r="N19" s="134" t="str">
        <f>IFERROR(IF(VLOOKUP($C$19,'APOYO CIUDADANO FED-LOCAL '!$C$37:$N$208,12,0)=0,"",(VLOOKUP($C$19,'APOYO CIUDADANO FED-LOCAL '!$C$37:$N$208,12,0))),"")</f>
        <v/>
      </c>
      <c r="R19" s="119" t="s">
        <v>40</v>
      </c>
    </row>
    <row r="20" spans="1:18" ht="18.600000000000001" thickBot="1" x14ac:dyDescent="0.35">
      <c r="B20" s="159" t="str">
        <f>+$A$3&amp;"-"&amp;D20</f>
        <v>16-</v>
      </c>
      <c r="C20" s="170">
        <v>3</v>
      </c>
      <c r="D20" s="92" t="str">
        <f>IFERROR(VLOOKUP($D$15&amp;$C$20,'APOYO CIUDADANO FED-LOCAL '!$C$34:$N$189,2,0),"")</f>
        <v/>
      </c>
      <c r="E20" s="105" t="str">
        <f>IFERROR(VLOOKUP($D$15&amp;$C$20,'APOYO CIUDADANO FED-LOCAL '!$C$34:$N$189,3,0),"")</f>
        <v/>
      </c>
      <c r="F20" s="105" t="str">
        <f>IFERROR(VLOOKUP($D$15&amp;$C$20,'APOYO CIUDADANO FED-LOCAL '!$C$34:$N$189,4,0),"")</f>
        <v/>
      </c>
      <c r="G20" s="112" t="str">
        <f>IFERROR(VLOOKUP($D$15&amp;$C$20,'APOYO CIUDADANO FED-LOCAL '!$C$34:$N$189,5,0),"")</f>
        <v/>
      </c>
      <c r="H20" s="105" t="str">
        <f>IFERROR(IF(VLOOKUP($D$15&amp;$C$20,'APOYO CIUDADANO FED-LOCAL '!$C$34:$N$189,6,0)=0,"",(VLOOKUP($D$15&amp;$C$20,'APOYO CIUDADANO FED-LOCAL '!$C$34:$N$189,6,0))),"")</f>
        <v/>
      </c>
      <c r="I20" s="105" t="str">
        <f>IFERROR(IF(VLOOKUP($D$15&amp;$C$20,'APOYO CIUDADANO FED-LOCAL '!$C$34:$N$189,7,0)=0,"",(VLOOKUP($D$15&amp;$C$20,'APOYO CIUDADANO FED-LOCAL '!$C$34:$N$189,7,0))),"")</f>
        <v/>
      </c>
      <c r="J20" s="105" t="str">
        <f>IFERROR(IF(VLOOKUP($D$15&amp;$C$20,'APOYO CIUDADANO FED-LOCAL '!$C$34:$N$189,8,0)=0,"",(VLOOKUP($D$15&amp;$C$20,'APOYO CIUDADANO FED-LOCAL '!$C$34:$N$189,8,0))),"")</f>
        <v/>
      </c>
      <c r="K20" s="105" t="str">
        <f>IFERROR(IF(VLOOKUP($D$15&amp;$C$20,'APOYO CIUDADANO FED-LOCAL '!$C$34:$N$189,9,0)=0,"",(VLOOKUP($D$15&amp;$C$20,'APOYO CIUDADANO FED-LOCAL '!$C$34:$N$189,9,0))),"")</f>
        <v/>
      </c>
      <c r="L20" s="105" t="str">
        <f>IFERROR(IF(VLOOKUP($D$15&amp;$C$20,'APOYO CIUDADANO FED-LOCAL '!$C$34:$N$189,10,0)=0,"",(VLOOKUP($D$15&amp;$C$20,'APOYO CIUDADANO FED-LOCAL '!$C$34:$N$189,10,0))),"")</f>
        <v/>
      </c>
      <c r="M20" s="105" t="str">
        <f>IFERROR(IF(VLOOKUP($D$15&amp;$C$20,'APOYO CIUDADANO FED-LOCAL '!$C$34:$N$189,11,0)=0,"",(VLOOKUP($D$15&amp;$C$20,'APOYO CIUDADANO FED-LOCAL '!$C$34:$N$189,11,0))),"")</f>
        <v/>
      </c>
      <c r="N20" s="105" t="str">
        <f>IFERROR(IF(VLOOKUP($D$15&amp;$C$20,'APOYO CIUDADANO FED-LOCAL '!$C$34:$N$189,12,0)=0,"",(VLOOKUP($D$15&amp;$C$20,'APOYO CIUDADANO FED-LOCAL '!$C$34:$N$189,12,0))),"")</f>
        <v/>
      </c>
      <c r="R20" s="33" t="s">
        <v>28</v>
      </c>
    </row>
    <row r="21" spans="1:18" ht="18.600000000000001" customHeight="1" thickBot="1" x14ac:dyDescent="0.35">
      <c r="C21" s="171" t="str">
        <f>$D$15&amp;C20&amp;E21</f>
        <v>AGUASCALIENTES3Días para la notificación:</v>
      </c>
      <c r="D21" s="160"/>
      <c r="E21" s="244" t="s">
        <v>110</v>
      </c>
      <c r="F21" s="244"/>
      <c r="G21" s="245"/>
      <c r="H21" s="134" t="str">
        <f>IFERROR(IF(VLOOKUP($C$21,'APOYO CIUDADANO FED-LOCAL '!$C$39:$N$210,6,0)=0,"",(VLOOKUP($C$21,'APOYO CIUDADANO FED-LOCAL '!$C$39:$N$210,6,0))),"")</f>
        <v/>
      </c>
      <c r="I21" s="134" t="str">
        <f>IFERROR(IF(VLOOKUP($C$21,'APOYO CIUDADANO FED-LOCAL '!$C$39:$N$210,7,0)=0,"",(VLOOKUP($C$21,'APOYO CIUDADANO FED-LOCAL '!$C$39:$N$210,7,0))),"")</f>
        <v/>
      </c>
      <c r="J21" s="134" t="str">
        <f>IFERROR(IF(VLOOKUP($C$21,'APOYO CIUDADANO FED-LOCAL '!$C$39:$N$210,8,0)=0,"",(VLOOKUP($C$21,'APOYO CIUDADANO FED-LOCAL '!$C$39:$N$210,8,0))),"")</f>
        <v/>
      </c>
      <c r="K21" s="134" t="str">
        <f>IFERROR(IF(VLOOKUP($C$21,'APOYO CIUDADANO FED-LOCAL '!$C$39:$N$210,9,0)=0,"",(VLOOKUP($C$21,'APOYO CIUDADANO FED-LOCAL '!$C$39:$N$210,9,0))),"")</f>
        <v/>
      </c>
      <c r="L21" s="134" t="str">
        <f>IFERROR(IF(VLOOKUP($C$21,'APOYO CIUDADANO FED-LOCAL '!$C$39:$N$210,10,0)=0,"",(VLOOKUP($C$21,'APOYO CIUDADANO FED-LOCAL '!$C$39:$N$210,10,0))),"")</f>
        <v/>
      </c>
      <c r="M21" s="134" t="str">
        <f>IFERROR(IF(VLOOKUP($C$21,'APOYO CIUDADANO FED-LOCAL '!$C$39:$N$210,11,0)=0,"",(VLOOKUP($C$21,'APOYO CIUDADANO FED-LOCAL '!$C$39:$N$210,11,0))),"")</f>
        <v/>
      </c>
      <c r="N21" s="134" t="str">
        <f>IFERROR(IF(VLOOKUP($C$21,'APOYO CIUDADANO FED-LOCAL '!$C$39:$N$210,12,0)=0,"",(VLOOKUP($C$21,'APOYO CIUDADANO FED-LOCAL '!$C$39:$N$210,12,0))),"")</f>
        <v/>
      </c>
      <c r="R21" s="119" t="s">
        <v>30</v>
      </c>
    </row>
    <row r="22" spans="1:18" ht="28.2" customHeight="1" x14ac:dyDescent="0.3">
      <c r="R22" s="149" t="s">
        <v>44</v>
      </c>
    </row>
    <row r="23" spans="1:18" ht="28.2" customHeight="1" x14ac:dyDescent="0.3">
      <c r="R23" s="149" t="s">
        <v>55</v>
      </c>
    </row>
    <row r="24" spans="1:18" ht="17.399999999999999" x14ac:dyDescent="0.3">
      <c r="R24" s="33" t="s">
        <v>46</v>
      </c>
    </row>
    <row r="25" spans="1:18" ht="17.399999999999999" x14ac:dyDescent="0.3">
      <c r="R25" s="149" t="s">
        <v>48</v>
      </c>
    </row>
    <row r="26" spans="1:18" ht="17.399999999999999" x14ac:dyDescent="0.3">
      <c r="R26" s="119" t="s">
        <v>51</v>
      </c>
    </row>
    <row r="27" spans="1:18" ht="17.399999999999999" x14ac:dyDescent="0.3">
      <c r="R27" s="33" t="s">
        <v>52</v>
      </c>
    </row>
    <row r="28" spans="1:18" ht="17.399999999999999" x14ac:dyDescent="0.3">
      <c r="R28" s="119" t="s">
        <v>56</v>
      </c>
    </row>
    <row r="29" spans="1:18" ht="17.399999999999999" x14ac:dyDescent="0.3">
      <c r="R29" s="119" t="s">
        <v>58</v>
      </c>
    </row>
    <row r="30" spans="1:18" ht="17.399999999999999" x14ac:dyDescent="0.3">
      <c r="R30" s="32" t="s">
        <v>61</v>
      </c>
    </row>
    <row r="31" spans="1:18" ht="17.399999999999999" x14ac:dyDescent="0.3">
      <c r="R31" s="33" t="s">
        <v>64</v>
      </c>
    </row>
    <row r="32" spans="1:18" ht="17.399999999999999" x14ac:dyDescent="0.3">
      <c r="R32" s="149" t="s">
        <v>67</v>
      </c>
    </row>
    <row r="33" spans="18:18" ht="17.399999999999999" x14ac:dyDescent="0.3">
      <c r="R33" s="149" t="s">
        <v>69</v>
      </c>
    </row>
    <row r="34" spans="18:18" ht="17.399999999999999" x14ac:dyDescent="0.3">
      <c r="R34" s="33" t="s">
        <v>71</v>
      </c>
    </row>
    <row r="35" spans="18:18" ht="17.399999999999999" x14ac:dyDescent="0.3">
      <c r="R35" s="149" t="s">
        <v>72</v>
      </c>
    </row>
    <row r="36" spans="18:18" ht="17.399999999999999" x14ac:dyDescent="0.3">
      <c r="R36" s="149" t="s">
        <v>74</v>
      </c>
    </row>
    <row r="37" spans="18:18" ht="17.399999999999999" x14ac:dyDescent="0.3">
      <c r="R37" s="119" t="s">
        <v>75</v>
      </c>
    </row>
    <row r="38" spans="18:18" ht="17.399999999999999" x14ac:dyDescent="0.3">
      <c r="R38" s="149" t="s">
        <v>77</v>
      </c>
    </row>
    <row r="39" spans="18:18" ht="17.399999999999999" x14ac:dyDescent="0.3">
      <c r="R39" s="33" t="s">
        <v>79</v>
      </c>
    </row>
    <row r="40" spans="18:18" ht="17.399999999999999" x14ac:dyDescent="0.3">
      <c r="R40" s="119" t="s">
        <v>81</v>
      </c>
    </row>
    <row r="41" spans="18:18" ht="17.399999999999999" x14ac:dyDescent="0.3">
      <c r="R41" s="149" t="s">
        <v>82</v>
      </c>
    </row>
    <row r="42" spans="18:18" ht="17.399999999999999" x14ac:dyDescent="0.3">
      <c r="R42" s="149" t="s">
        <v>84</v>
      </c>
    </row>
    <row r="43" spans="18:18" ht="17.399999999999999" x14ac:dyDescent="0.3">
      <c r="R43" s="33" t="s">
        <v>86</v>
      </c>
    </row>
  </sheetData>
  <sheetProtection password="A97F" sheet="1" objects="1" scenarios="1"/>
  <sortState ref="R15:R43">
    <sortCondition ref="R14"/>
  </sortState>
  <mergeCells count="5">
    <mergeCell ref="E9:G9"/>
    <mergeCell ref="E17:G17"/>
    <mergeCell ref="E19:G19"/>
    <mergeCell ref="E21:G21"/>
    <mergeCell ref="D8:D9"/>
  </mergeCells>
  <dataValidations count="2">
    <dataValidation type="list" allowBlank="1" showInputMessage="1" showErrorMessage="1" sqref="D8:D9">
      <formula1>$R$2:$R$13</formula1>
    </dataValidation>
    <dataValidation type="list" allowBlank="1" showInputMessage="1" showErrorMessage="1" sqref="D15">
      <formula1>$R$14:$R$43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168"/>
  <sheetViews>
    <sheetView workbookViewId="0"/>
  </sheetViews>
  <sheetFormatPr baseColWidth="10" defaultRowHeight="14.4" x14ac:dyDescent="0.3"/>
  <cols>
    <col min="1" max="1" width="2.44140625" customWidth="1"/>
    <col min="2" max="2" width="4.33203125" customWidth="1"/>
    <col min="3" max="3" width="57.6640625" style="1" hidden="1" customWidth="1"/>
    <col min="4" max="4" width="30" customWidth="1"/>
    <col min="5" max="5" width="24.44140625" customWidth="1"/>
    <col min="6" max="6" width="22.88671875" customWidth="1"/>
    <col min="7" max="7" width="10.6640625" customWidth="1"/>
    <col min="8" max="8" width="27.33203125" customWidth="1"/>
    <col min="9" max="9" width="26.44140625" customWidth="1"/>
    <col min="10" max="14" width="22.88671875" customWidth="1"/>
    <col min="15" max="15" width="2.5546875" customWidth="1"/>
    <col min="16" max="16" width="17" customWidth="1"/>
    <col min="17" max="17" width="30.44140625" customWidth="1"/>
    <col min="18" max="20" width="17" customWidth="1"/>
  </cols>
  <sheetData>
    <row r="1" spans="2:14" ht="10.5" customHeight="1" x14ac:dyDescent="0.3"/>
    <row r="2" spans="2:14" ht="36.75" customHeight="1" x14ac:dyDescent="0.65">
      <c r="B2" s="56"/>
      <c r="C2" s="77"/>
      <c r="D2" s="255" t="s">
        <v>119</v>
      </c>
      <c r="E2" s="256"/>
      <c r="F2" s="256"/>
      <c r="G2" s="256"/>
      <c r="H2" s="256"/>
      <c r="I2" s="56"/>
      <c r="J2" s="255" t="s">
        <v>87</v>
      </c>
      <c r="K2" s="256"/>
      <c r="L2" s="256"/>
      <c r="M2" s="1"/>
      <c r="N2" s="1"/>
    </row>
    <row r="3" spans="2:14" ht="15.75" customHeight="1" x14ac:dyDescent="0.3">
      <c r="B3" s="2"/>
      <c r="C3" s="78"/>
      <c r="D3" s="2"/>
      <c r="E3" s="2"/>
      <c r="F3" s="2"/>
      <c r="G3" s="2"/>
      <c r="H3" s="2"/>
      <c r="I3" s="2"/>
    </row>
    <row r="4" spans="2:14" ht="70.2" customHeight="1" x14ac:dyDescent="0.3">
      <c r="B4" s="3"/>
      <c r="C4" s="3"/>
      <c r="D4" s="3"/>
      <c r="E4" s="248" t="s">
        <v>89</v>
      </c>
      <c r="F4" s="250" t="s">
        <v>90</v>
      </c>
      <c r="G4" s="250" t="s">
        <v>0</v>
      </c>
      <c r="H4" s="11" t="s">
        <v>4</v>
      </c>
      <c r="I4" s="11" t="s">
        <v>5</v>
      </c>
      <c r="J4" s="11" t="s">
        <v>10</v>
      </c>
      <c r="K4" s="11" t="s">
        <v>91</v>
      </c>
      <c r="L4" s="11" t="s">
        <v>11</v>
      </c>
      <c r="M4" s="37" t="s">
        <v>114</v>
      </c>
      <c r="N4" s="11" t="s">
        <v>1</v>
      </c>
    </row>
    <row r="5" spans="2:14" ht="19.95" customHeight="1" x14ac:dyDescent="0.3">
      <c r="B5" s="3"/>
      <c r="C5" s="153">
        <v>1</v>
      </c>
      <c r="D5" s="3"/>
      <c r="E5" s="249"/>
      <c r="F5" s="251"/>
      <c r="G5" s="251"/>
      <c r="H5" s="12" t="s">
        <v>3</v>
      </c>
      <c r="I5" s="12" t="s">
        <v>6</v>
      </c>
      <c r="J5" s="13" t="s">
        <v>7</v>
      </c>
      <c r="K5" s="13" t="s">
        <v>8</v>
      </c>
      <c r="L5" s="13" t="s">
        <v>9</v>
      </c>
      <c r="M5" s="13" t="s">
        <v>12</v>
      </c>
      <c r="N5" s="13" t="s">
        <v>9</v>
      </c>
    </row>
    <row r="6" spans="2:14" ht="71.400000000000006" customHeight="1" x14ac:dyDescent="0.3">
      <c r="B6" s="54" t="s">
        <v>88</v>
      </c>
      <c r="C6" s="153">
        <v>2</v>
      </c>
      <c r="D6" s="52" t="s">
        <v>116</v>
      </c>
      <c r="E6" s="62">
        <v>43083</v>
      </c>
      <c r="F6" s="62">
        <v>43142</v>
      </c>
      <c r="G6" s="19">
        <v>59</v>
      </c>
      <c r="H6" s="60">
        <v>43147</v>
      </c>
      <c r="I6" s="60">
        <v>43159</v>
      </c>
      <c r="J6" s="59">
        <v>43166</v>
      </c>
      <c r="K6" s="59">
        <v>43176</v>
      </c>
      <c r="L6" s="59">
        <v>43178</v>
      </c>
      <c r="M6" s="59">
        <v>43179</v>
      </c>
      <c r="N6" s="59">
        <v>43182</v>
      </c>
    </row>
    <row r="7" spans="2:14" ht="19.2" customHeight="1" x14ac:dyDescent="0.3">
      <c r="B7" s="55"/>
      <c r="C7" s="153">
        <v>3</v>
      </c>
      <c r="D7" s="53"/>
      <c r="E7" s="252" t="s">
        <v>110</v>
      </c>
      <c r="F7" s="252"/>
      <c r="G7" s="5"/>
      <c r="H7" s="38">
        <v>5</v>
      </c>
      <c r="I7" s="38">
        <v>12</v>
      </c>
      <c r="J7" s="39">
        <v>7</v>
      </c>
      <c r="K7" s="39">
        <v>10</v>
      </c>
      <c r="L7" s="39">
        <v>2</v>
      </c>
      <c r="M7" s="39">
        <v>1</v>
      </c>
      <c r="N7" s="39">
        <v>3</v>
      </c>
    </row>
    <row r="8" spans="2:14" ht="9.6" customHeight="1" thickBot="1" x14ac:dyDescent="0.35">
      <c r="B8" s="21"/>
      <c r="C8" s="81"/>
      <c r="D8" s="22"/>
      <c r="E8" s="23"/>
      <c r="F8" s="23"/>
      <c r="G8" s="23"/>
      <c r="H8" s="40"/>
      <c r="I8" s="40"/>
      <c r="J8" s="40"/>
      <c r="K8" s="40"/>
      <c r="L8" s="40"/>
      <c r="M8" s="40"/>
      <c r="N8" s="40"/>
    </row>
    <row r="9" spans="2:14" ht="15" thickTop="1" x14ac:dyDescent="0.3"/>
    <row r="10" spans="2:14" ht="19.95" customHeight="1" x14ac:dyDescent="0.3">
      <c r="B10" s="234" t="s">
        <v>115</v>
      </c>
      <c r="C10" s="32"/>
      <c r="D10" s="32" t="s">
        <v>19</v>
      </c>
    </row>
    <row r="11" spans="2:14" ht="19.2" customHeight="1" x14ac:dyDescent="0.3">
      <c r="B11" s="235"/>
      <c r="C11" s="32" t="s">
        <v>135</v>
      </c>
      <c r="D11" s="30" t="s">
        <v>21</v>
      </c>
      <c r="E11" s="62">
        <v>43113</v>
      </c>
      <c r="F11" s="62">
        <v>43142</v>
      </c>
      <c r="G11" s="19">
        <v>29</v>
      </c>
      <c r="H11" s="62">
        <v>43147</v>
      </c>
      <c r="I11" s="62">
        <v>43162</v>
      </c>
      <c r="J11" s="62">
        <v>43169</v>
      </c>
      <c r="K11" s="62">
        <v>43179</v>
      </c>
      <c r="L11" s="62">
        <v>43185</v>
      </c>
      <c r="M11" s="62">
        <v>43188</v>
      </c>
      <c r="N11" s="62">
        <v>43194</v>
      </c>
    </row>
    <row r="12" spans="2:14" ht="18" x14ac:dyDescent="0.3">
      <c r="B12" s="235"/>
      <c r="C12" s="152" t="str">
        <f>C11&amp;E12&amp;1</f>
        <v>AGUASCALIENTES1Días para la notificación:1</v>
      </c>
      <c r="D12" s="16"/>
      <c r="E12" s="240" t="s">
        <v>110</v>
      </c>
      <c r="F12" s="240"/>
      <c r="G12" s="5"/>
      <c r="H12" s="41">
        <v>5</v>
      </c>
      <c r="I12" s="42">
        <v>15</v>
      </c>
      <c r="J12" s="43">
        <v>7</v>
      </c>
      <c r="K12" s="43">
        <v>10</v>
      </c>
      <c r="L12" s="43">
        <v>6</v>
      </c>
      <c r="M12" s="43">
        <v>3</v>
      </c>
      <c r="N12" s="44">
        <v>6</v>
      </c>
    </row>
    <row r="13" spans="2:14" ht="17.399999999999999" x14ac:dyDescent="0.3">
      <c r="B13" s="235"/>
      <c r="C13" s="33"/>
      <c r="D13" s="33" t="s">
        <v>20</v>
      </c>
    </row>
    <row r="14" spans="2:14" ht="17.399999999999999" x14ac:dyDescent="0.3">
      <c r="B14" s="235"/>
      <c r="C14" s="33" t="s">
        <v>133</v>
      </c>
      <c r="D14" s="30" t="s">
        <v>22</v>
      </c>
      <c r="E14" s="62">
        <v>43103</v>
      </c>
      <c r="F14" s="62">
        <v>43142</v>
      </c>
      <c r="G14" s="19">
        <v>39</v>
      </c>
      <c r="H14" s="62">
        <v>43147</v>
      </c>
      <c r="I14" s="62">
        <v>43162</v>
      </c>
      <c r="J14" s="62">
        <v>43169</v>
      </c>
      <c r="K14" s="62">
        <v>43179</v>
      </c>
      <c r="L14" s="62">
        <v>43185</v>
      </c>
      <c r="M14" s="62">
        <v>43188</v>
      </c>
      <c r="N14" s="62">
        <v>43194</v>
      </c>
    </row>
    <row r="15" spans="2:14" ht="17.399999999999999" x14ac:dyDescent="0.3">
      <c r="B15" s="235"/>
      <c r="C15" s="33" t="str">
        <f>C14&amp;E15&amp;1</f>
        <v>BAJA CALIFORNIA SUR1Días para la notificación:1</v>
      </c>
      <c r="D15" s="31"/>
      <c r="E15" s="240" t="s">
        <v>110</v>
      </c>
      <c r="F15" s="240"/>
      <c r="G15" s="5"/>
      <c r="H15" s="41">
        <v>5</v>
      </c>
      <c r="I15" s="42">
        <v>15</v>
      </c>
      <c r="J15" s="43">
        <v>7</v>
      </c>
      <c r="K15" s="43">
        <v>10</v>
      </c>
      <c r="L15" s="43">
        <v>6</v>
      </c>
      <c r="M15" s="43">
        <v>3</v>
      </c>
      <c r="N15" s="44">
        <v>6</v>
      </c>
    </row>
    <row r="16" spans="2:14" ht="17.399999999999999" x14ac:dyDescent="0.3">
      <c r="B16" s="235"/>
      <c r="C16" s="33" t="s">
        <v>134</v>
      </c>
      <c r="D16" s="30" t="s">
        <v>23</v>
      </c>
      <c r="E16" s="62">
        <v>43103</v>
      </c>
      <c r="F16" s="62">
        <v>43142</v>
      </c>
      <c r="G16" s="19">
        <v>39</v>
      </c>
      <c r="H16" s="62">
        <v>43147</v>
      </c>
      <c r="I16" s="62">
        <v>43162</v>
      </c>
      <c r="J16" s="62">
        <v>43169</v>
      </c>
      <c r="K16" s="62">
        <v>43179</v>
      </c>
      <c r="L16" s="62">
        <v>43185</v>
      </c>
      <c r="M16" s="62">
        <v>43188</v>
      </c>
      <c r="N16" s="62">
        <v>43194</v>
      </c>
    </row>
    <row r="17" spans="2:14" ht="17.399999999999999" x14ac:dyDescent="0.3">
      <c r="B17" s="235"/>
      <c r="C17" s="33" t="str">
        <f>C16&amp;E17&amp;2</f>
        <v>BAJA CALIFORNIA SUR2Días para la notificación:2</v>
      </c>
      <c r="E17" s="240" t="s">
        <v>110</v>
      </c>
      <c r="F17" s="240"/>
      <c r="G17" s="5"/>
      <c r="H17" s="41">
        <v>5</v>
      </c>
      <c r="I17" s="42">
        <v>15</v>
      </c>
      <c r="J17" s="43">
        <v>7</v>
      </c>
      <c r="K17" s="43">
        <v>10</v>
      </c>
      <c r="L17" s="43">
        <v>6</v>
      </c>
      <c r="M17" s="43">
        <v>3</v>
      </c>
      <c r="N17" s="44">
        <v>6</v>
      </c>
    </row>
    <row r="18" spans="2:14" ht="17.399999999999999" x14ac:dyDescent="0.3">
      <c r="B18" s="235"/>
      <c r="C18" s="33"/>
      <c r="D18" s="33" t="s">
        <v>24</v>
      </c>
    </row>
    <row r="19" spans="2:14" ht="17.399999999999999" x14ac:dyDescent="0.3">
      <c r="B19" s="235"/>
      <c r="C19" s="33" t="s">
        <v>136</v>
      </c>
      <c r="D19" s="30" t="s">
        <v>25</v>
      </c>
      <c r="E19" s="62">
        <v>43113</v>
      </c>
      <c r="F19" s="62">
        <v>43142</v>
      </c>
      <c r="G19" s="19">
        <v>29</v>
      </c>
      <c r="H19" s="62">
        <v>43147</v>
      </c>
      <c r="I19" s="62">
        <v>43162</v>
      </c>
      <c r="J19" s="62">
        <v>43169</v>
      </c>
      <c r="K19" s="62">
        <v>43179</v>
      </c>
      <c r="L19" s="62">
        <v>43185</v>
      </c>
      <c r="M19" s="62">
        <v>43188</v>
      </c>
      <c r="N19" s="62">
        <v>43194</v>
      </c>
    </row>
    <row r="20" spans="2:14" ht="18" x14ac:dyDescent="0.3">
      <c r="B20" s="235"/>
      <c r="C20" s="152" t="str">
        <f>C19&amp;E20&amp;1</f>
        <v>CAMPECHE1Días para la notificación:1</v>
      </c>
      <c r="D20" s="31"/>
      <c r="E20" s="240" t="s">
        <v>110</v>
      </c>
      <c r="F20" s="240"/>
      <c r="G20" s="5"/>
      <c r="H20" s="41">
        <v>5</v>
      </c>
      <c r="I20" s="42">
        <v>15</v>
      </c>
      <c r="J20" s="43">
        <v>7</v>
      </c>
      <c r="K20" s="43">
        <v>10</v>
      </c>
      <c r="L20" s="43">
        <v>6</v>
      </c>
      <c r="M20" s="43">
        <v>3</v>
      </c>
      <c r="N20" s="44">
        <v>6</v>
      </c>
    </row>
    <row r="21" spans="2:14" ht="17.399999999999999" x14ac:dyDescent="0.3">
      <c r="B21" s="235"/>
      <c r="C21" s="33" t="s">
        <v>137</v>
      </c>
      <c r="D21" s="30" t="s">
        <v>26</v>
      </c>
      <c r="E21" s="62">
        <v>43113</v>
      </c>
      <c r="F21" s="62">
        <v>43142</v>
      </c>
      <c r="G21" s="19">
        <v>29</v>
      </c>
      <c r="H21" s="62">
        <v>43147</v>
      </c>
      <c r="I21" s="62">
        <v>43162</v>
      </c>
      <c r="J21" s="62">
        <v>43169</v>
      </c>
      <c r="K21" s="62">
        <v>43179</v>
      </c>
      <c r="L21" s="62">
        <v>43185</v>
      </c>
      <c r="M21" s="62">
        <v>43188</v>
      </c>
      <c r="N21" s="62">
        <v>43194</v>
      </c>
    </row>
    <row r="22" spans="2:14" ht="18" x14ac:dyDescent="0.3">
      <c r="B22" s="235"/>
      <c r="C22" s="152" t="str">
        <f>C21&amp;E22&amp;2</f>
        <v>CAMPECHE2Días para la notificación:2</v>
      </c>
      <c r="D22" s="31"/>
      <c r="E22" s="240" t="s">
        <v>110</v>
      </c>
      <c r="F22" s="240"/>
      <c r="G22" s="5"/>
      <c r="H22" s="41">
        <v>5</v>
      </c>
      <c r="I22" s="42">
        <v>15</v>
      </c>
      <c r="J22" s="43">
        <v>7</v>
      </c>
      <c r="K22" s="43">
        <v>10</v>
      </c>
      <c r="L22" s="43">
        <v>6</v>
      </c>
      <c r="M22" s="43">
        <v>3</v>
      </c>
      <c r="N22" s="44">
        <v>6</v>
      </c>
    </row>
    <row r="23" spans="2:14" ht="17.399999999999999" x14ac:dyDescent="0.3">
      <c r="B23" s="235"/>
      <c r="C23" s="33" t="s">
        <v>138</v>
      </c>
      <c r="D23" s="30" t="s">
        <v>27</v>
      </c>
      <c r="E23" s="62">
        <v>43113</v>
      </c>
      <c r="F23" s="62">
        <v>43142</v>
      </c>
      <c r="G23" s="19">
        <v>29</v>
      </c>
      <c r="H23" s="62">
        <v>43147</v>
      </c>
      <c r="I23" s="62">
        <v>43162</v>
      </c>
      <c r="J23" s="62">
        <v>43169</v>
      </c>
      <c r="K23" s="62">
        <v>43179</v>
      </c>
      <c r="L23" s="62">
        <v>43185</v>
      </c>
      <c r="M23" s="62">
        <v>43188</v>
      </c>
      <c r="N23" s="62">
        <v>43194</v>
      </c>
    </row>
    <row r="24" spans="2:14" ht="18" x14ac:dyDescent="0.3">
      <c r="B24" s="235"/>
      <c r="C24" s="152" t="str">
        <f>C23&amp;E24&amp;3</f>
        <v>CAMPECHE3Días para la notificación:3</v>
      </c>
      <c r="E24" s="240" t="s">
        <v>110</v>
      </c>
      <c r="F24" s="240"/>
      <c r="G24" s="5"/>
      <c r="H24" s="41">
        <v>5</v>
      </c>
      <c r="I24" s="42">
        <v>15</v>
      </c>
      <c r="J24" s="43">
        <v>7</v>
      </c>
      <c r="K24" s="43">
        <v>10</v>
      </c>
      <c r="L24" s="43">
        <v>6</v>
      </c>
      <c r="M24" s="43">
        <v>3</v>
      </c>
      <c r="N24" s="44">
        <v>6</v>
      </c>
    </row>
    <row r="25" spans="2:14" ht="17.399999999999999" x14ac:dyDescent="0.3">
      <c r="B25" s="235"/>
      <c r="C25" s="33"/>
      <c r="D25" s="32" t="s">
        <v>28</v>
      </c>
    </row>
    <row r="26" spans="2:14" ht="17.399999999999999" x14ac:dyDescent="0.3">
      <c r="B26" s="235"/>
      <c r="C26" s="32" t="s">
        <v>139</v>
      </c>
      <c r="D26" s="30" t="s">
        <v>29</v>
      </c>
      <c r="E26" s="62">
        <v>43103</v>
      </c>
      <c r="F26" s="62">
        <v>43142</v>
      </c>
      <c r="G26" s="19">
        <v>39</v>
      </c>
      <c r="H26" s="62">
        <v>43147</v>
      </c>
      <c r="I26" s="62">
        <v>43162</v>
      </c>
      <c r="J26" s="62">
        <v>43169</v>
      </c>
      <c r="K26" s="62">
        <v>43179</v>
      </c>
      <c r="L26" s="62">
        <v>43185</v>
      </c>
      <c r="M26" s="62">
        <v>43188</v>
      </c>
      <c r="N26" s="62">
        <v>43194</v>
      </c>
    </row>
    <row r="27" spans="2:14" ht="18" x14ac:dyDescent="0.3">
      <c r="B27" s="235"/>
      <c r="C27" s="152" t="str">
        <f>C26&amp;E27&amp;1</f>
        <v>COAHUILA1Días para la notificación:1</v>
      </c>
      <c r="D27" s="16"/>
      <c r="E27" s="240" t="s">
        <v>110</v>
      </c>
      <c r="F27" s="240"/>
      <c r="G27" s="5"/>
      <c r="H27" s="41">
        <v>5</v>
      </c>
      <c r="I27" s="42">
        <v>15</v>
      </c>
      <c r="J27" s="43">
        <v>7</v>
      </c>
      <c r="K27" s="43">
        <v>10</v>
      </c>
      <c r="L27" s="43">
        <v>6</v>
      </c>
      <c r="M27" s="43">
        <v>3</v>
      </c>
      <c r="N27" s="44">
        <v>6</v>
      </c>
    </row>
    <row r="28" spans="2:14" ht="17.399999999999999" x14ac:dyDescent="0.3">
      <c r="B28" s="235"/>
      <c r="C28" s="33"/>
      <c r="D28" s="33" t="s">
        <v>30</v>
      </c>
    </row>
    <row r="29" spans="2:14" ht="17.399999999999999" x14ac:dyDescent="0.3">
      <c r="B29" s="235"/>
      <c r="C29" s="33" t="s">
        <v>140</v>
      </c>
      <c r="D29" s="30" t="s">
        <v>22</v>
      </c>
      <c r="E29" s="62">
        <v>43123</v>
      </c>
      <c r="F29" s="62">
        <v>43142</v>
      </c>
      <c r="G29" s="19">
        <v>19</v>
      </c>
      <c r="H29" s="62">
        <v>43147</v>
      </c>
      <c r="I29" s="62">
        <v>43162</v>
      </c>
      <c r="J29" s="62">
        <v>43169</v>
      </c>
      <c r="K29" s="62">
        <v>43179</v>
      </c>
      <c r="L29" s="62">
        <v>43185</v>
      </c>
      <c r="M29" s="62">
        <v>43188</v>
      </c>
      <c r="N29" s="62">
        <v>43194</v>
      </c>
    </row>
    <row r="30" spans="2:14" ht="18" x14ac:dyDescent="0.3">
      <c r="B30" s="235"/>
      <c r="C30" s="152" t="str">
        <f>C29&amp;E30&amp;1</f>
        <v>COLIMA1Días para la notificación:1</v>
      </c>
      <c r="D30" s="31"/>
      <c r="E30" s="240" t="s">
        <v>110</v>
      </c>
      <c r="F30" s="240"/>
      <c r="G30" s="5"/>
      <c r="H30" s="41">
        <v>5</v>
      </c>
      <c r="I30" s="42">
        <v>15</v>
      </c>
      <c r="J30" s="43">
        <v>7</v>
      </c>
      <c r="K30" s="43">
        <v>10</v>
      </c>
      <c r="L30" s="43">
        <v>6</v>
      </c>
      <c r="M30" s="43">
        <v>3</v>
      </c>
      <c r="N30" s="44">
        <v>6</v>
      </c>
    </row>
    <row r="31" spans="2:14" ht="17.399999999999999" x14ac:dyDescent="0.3">
      <c r="B31" s="235"/>
      <c r="C31" s="33" t="s">
        <v>141</v>
      </c>
      <c r="D31" s="30" t="s">
        <v>31</v>
      </c>
      <c r="E31" s="62">
        <v>43123</v>
      </c>
      <c r="F31" s="62">
        <v>43142</v>
      </c>
      <c r="G31" s="19">
        <v>19</v>
      </c>
      <c r="H31" s="62">
        <v>43147</v>
      </c>
      <c r="I31" s="62">
        <v>43162</v>
      </c>
      <c r="J31" s="62">
        <v>43169</v>
      </c>
      <c r="K31" s="62">
        <v>43179</v>
      </c>
      <c r="L31" s="62">
        <v>43185</v>
      </c>
      <c r="M31" s="62">
        <v>43188</v>
      </c>
      <c r="N31" s="62">
        <v>43194</v>
      </c>
    </row>
    <row r="32" spans="2:14" ht="18" x14ac:dyDescent="0.3">
      <c r="B32" s="235"/>
      <c r="C32" s="152" t="str">
        <f>C31&amp;E32&amp;2</f>
        <v>COLIMA2Días para la notificación:2</v>
      </c>
      <c r="E32" s="240" t="s">
        <v>110</v>
      </c>
      <c r="F32" s="240"/>
      <c r="G32" s="5"/>
      <c r="H32" s="41">
        <v>5</v>
      </c>
      <c r="I32" s="42">
        <v>15</v>
      </c>
      <c r="J32" s="43">
        <v>7</v>
      </c>
      <c r="K32" s="43">
        <v>10</v>
      </c>
      <c r="L32" s="43">
        <v>6</v>
      </c>
      <c r="M32" s="43">
        <v>3</v>
      </c>
      <c r="N32" s="44">
        <v>6</v>
      </c>
    </row>
    <row r="33" spans="2:14" ht="17.399999999999999" x14ac:dyDescent="0.3">
      <c r="B33" s="235"/>
      <c r="C33" s="33"/>
      <c r="D33" s="33" t="s">
        <v>32</v>
      </c>
    </row>
    <row r="34" spans="2:14" ht="17.399999999999999" x14ac:dyDescent="0.3">
      <c r="B34" s="257"/>
      <c r="C34" s="33" t="s">
        <v>142</v>
      </c>
      <c r="D34" s="30" t="s">
        <v>33</v>
      </c>
      <c r="E34" s="62">
        <v>43123</v>
      </c>
      <c r="F34" s="62">
        <v>43142</v>
      </c>
      <c r="G34" s="19">
        <v>19</v>
      </c>
      <c r="H34" s="62">
        <v>43147</v>
      </c>
      <c r="I34" s="62">
        <v>43159</v>
      </c>
      <c r="J34" s="62">
        <v>43166</v>
      </c>
      <c r="K34" s="62">
        <v>43176</v>
      </c>
      <c r="L34" s="62">
        <v>43178</v>
      </c>
      <c r="M34" s="62">
        <v>43179</v>
      </c>
      <c r="N34" s="62">
        <v>43182</v>
      </c>
    </row>
    <row r="35" spans="2:14" ht="18" x14ac:dyDescent="0.3">
      <c r="B35" s="257"/>
      <c r="C35" s="152" t="str">
        <f>C34&amp;E35&amp;1</f>
        <v>CHIAPAS1Días para la notificación:1</v>
      </c>
      <c r="D35" s="31"/>
      <c r="E35" s="238" t="s">
        <v>110</v>
      </c>
      <c r="F35" s="238"/>
      <c r="G35" s="5"/>
      <c r="H35" s="41">
        <v>5</v>
      </c>
      <c r="I35" s="42">
        <v>12</v>
      </c>
      <c r="J35" s="43">
        <v>7</v>
      </c>
      <c r="K35" s="43">
        <v>10</v>
      </c>
      <c r="L35" s="43">
        <v>2</v>
      </c>
      <c r="M35" s="43">
        <v>1</v>
      </c>
      <c r="N35" s="44">
        <v>3</v>
      </c>
    </row>
    <row r="36" spans="2:14" ht="17.399999999999999" x14ac:dyDescent="0.3">
      <c r="B36" s="257"/>
      <c r="C36" s="33" t="s">
        <v>143</v>
      </c>
      <c r="D36" s="30" t="s">
        <v>34</v>
      </c>
      <c r="E36" s="62">
        <v>43133</v>
      </c>
      <c r="F36" s="62">
        <v>43142</v>
      </c>
      <c r="G36" s="19">
        <v>9</v>
      </c>
      <c r="H36" s="62">
        <v>43147</v>
      </c>
      <c r="I36" s="62">
        <v>43162</v>
      </c>
      <c r="J36" s="62">
        <v>43169</v>
      </c>
      <c r="K36" s="62">
        <v>43179</v>
      </c>
      <c r="L36" s="62">
        <v>43185</v>
      </c>
      <c r="M36" s="62">
        <v>43188</v>
      </c>
      <c r="N36" s="62">
        <v>43194</v>
      </c>
    </row>
    <row r="37" spans="2:14" ht="18" x14ac:dyDescent="0.3">
      <c r="B37" s="257"/>
      <c r="C37" s="152" t="str">
        <f>C36&amp;E37&amp;2</f>
        <v>CHIAPAS2Días para la notificación:2</v>
      </c>
      <c r="D37" s="31"/>
      <c r="E37" s="238" t="s">
        <v>110</v>
      </c>
      <c r="F37" s="238"/>
      <c r="G37" s="5"/>
      <c r="H37" s="41">
        <v>5</v>
      </c>
      <c r="I37" s="42">
        <v>15</v>
      </c>
      <c r="J37" s="43">
        <v>7</v>
      </c>
      <c r="K37" s="43">
        <v>10</v>
      </c>
      <c r="L37" s="43">
        <v>6</v>
      </c>
      <c r="M37" s="43">
        <v>3</v>
      </c>
      <c r="N37" s="44">
        <v>6</v>
      </c>
    </row>
    <row r="38" spans="2:14" ht="17.399999999999999" x14ac:dyDescent="0.3">
      <c r="B38" s="257"/>
      <c r="C38" s="33" t="s">
        <v>144</v>
      </c>
      <c r="D38" s="30" t="s">
        <v>35</v>
      </c>
      <c r="E38" s="62">
        <v>43133</v>
      </c>
      <c r="F38" s="62">
        <v>43142</v>
      </c>
      <c r="G38" s="19">
        <v>9</v>
      </c>
      <c r="H38" s="62">
        <v>43147</v>
      </c>
      <c r="I38" s="62">
        <v>43162</v>
      </c>
      <c r="J38" s="62">
        <v>43169</v>
      </c>
      <c r="K38" s="62">
        <v>43179</v>
      </c>
      <c r="L38" s="62">
        <v>43185</v>
      </c>
      <c r="M38" s="62">
        <v>43188</v>
      </c>
      <c r="N38" s="62">
        <v>43194</v>
      </c>
    </row>
    <row r="39" spans="2:14" ht="18" x14ac:dyDescent="0.3">
      <c r="B39" s="257"/>
      <c r="C39" s="152" t="str">
        <f>C38&amp;E39&amp;3</f>
        <v>CHIAPAS3Días para la notificación:3</v>
      </c>
      <c r="E39" s="240" t="s">
        <v>110</v>
      </c>
      <c r="F39" s="240"/>
      <c r="G39" s="5"/>
      <c r="H39" s="41">
        <v>5</v>
      </c>
      <c r="I39" s="42">
        <v>15</v>
      </c>
      <c r="J39" s="43">
        <v>7</v>
      </c>
      <c r="K39" s="43">
        <v>10</v>
      </c>
      <c r="L39" s="43">
        <v>6</v>
      </c>
      <c r="M39" s="43">
        <v>3</v>
      </c>
      <c r="N39" s="44">
        <v>6</v>
      </c>
    </row>
    <row r="40" spans="2:14" ht="17.399999999999999" x14ac:dyDescent="0.3">
      <c r="B40" s="257"/>
      <c r="C40" s="33"/>
      <c r="D40" s="33" t="s">
        <v>36</v>
      </c>
    </row>
    <row r="41" spans="2:14" ht="17.399999999999999" x14ac:dyDescent="0.3">
      <c r="B41" s="257"/>
      <c r="C41" s="33" t="s">
        <v>145</v>
      </c>
      <c r="D41" s="30" t="s">
        <v>37</v>
      </c>
      <c r="E41" s="62">
        <v>43114</v>
      </c>
      <c r="F41" s="62">
        <v>43137</v>
      </c>
      <c r="G41" s="19">
        <v>23</v>
      </c>
      <c r="H41" s="62">
        <v>43142</v>
      </c>
      <c r="I41" s="62">
        <v>43156</v>
      </c>
      <c r="J41" s="62">
        <v>43163</v>
      </c>
      <c r="K41" s="62">
        <v>43173</v>
      </c>
      <c r="L41" s="62">
        <v>43176</v>
      </c>
      <c r="M41" s="62">
        <v>43179</v>
      </c>
      <c r="N41" s="62">
        <v>43182</v>
      </c>
    </row>
    <row r="42" spans="2:14" ht="18" x14ac:dyDescent="0.3">
      <c r="B42" s="257"/>
      <c r="C42" s="152" t="str">
        <f>C41&amp;E42&amp;1</f>
        <v>CHIHUAHUA1Días para la notificación:1</v>
      </c>
      <c r="D42" s="31"/>
      <c r="E42" s="240" t="s">
        <v>110</v>
      </c>
      <c r="F42" s="240"/>
      <c r="G42" s="5"/>
      <c r="H42" s="41">
        <v>5</v>
      </c>
      <c r="I42" s="42">
        <v>14</v>
      </c>
      <c r="J42" s="43">
        <v>7</v>
      </c>
      <c r="K42" s="43">
        <v>10</v>
      </c>
      <c r="L42" s="43">
        <v>3</v>
      </c>
      <c r="M42" s="43">
        <v>3</v>
      </c>
      <c r="N42" s="44">
        <v>3</v>
      </c>
    </row>
    <row r="43" spans="2:14" ht="17.399999999999999" x14ac:dyDescent="0.3">
      <c r="B43" s="257"/>
      <c r="C43" s="33" t="s">
        <v>146</v>
      </c>
      <c r="D43" s="30" t="s">
        <v>38</v>
      </c>
      <c r="E43" s="62">
        <v>43120</v>
      </c>
      <c r="F43" s="62">
        <v>43142</v>
      </c>
      <c r="G43" s="19">
        <v>22</v>
      </c>
      <c r="H43" s="62">
        <v>43147</v>
      </c>
      <c r="I43" s="62">
        <v>43162</v>
      </c>
      <c r="J43" s="62">
        <v>43169</v>
      </c>
      <c r="K43" s="62">
        <v>43179</v>
      </c>
      <c r="L43" s="62">
        <v>43185</v>
      </c>
      <c r="M43" s="62">
        <v>43188</v>
      </c>
      <c r="N43" s="62">
        <v>43194</v>
      </c>
    </row>
    <row r="44" spans="2:14" ht="18" x14ac:dyDescent="0.3">
      <c r="B44" s="257"/>
      <c r="C44" s="152" t="str">
        <f>C43&amp;E44&amp;2</f>
        <v>CHIHUAHUA2Días para la notificación:2</v>
      </c>
      <c r="D44" s="31"/>
      <c r="E44" s="240" t="s">
        <v>110</v>
      </c>
      <c r="F44" s="240"/>
      <c r="G44" s="5"/>
      <c r="H44" s="41">
        <v>5</v>
      </c>
      <c r="I44" s="42">
        <v>15</v>
      </c>
      <c r="J44" s="43">
        <v>7</v>
      </c>
      <c r="K44" s="43">
        <v>10</v>
      </c>
      <c r="L44" s="43">
        <v>6</v>
      </c>
      <c r="M44" s="43">
        <v>3</v>
      </c>
      <c r="N44" s="44">
        <v>6</v>
      </c>
    </row>
    <row r="45" spans="2:14" ht="17.399999999999999" x14ac:dyDescent="0.3">
      <c r="B45" s="257"/>
      <c r="C45" s="83"/>
      <c r="D45" s="33" t="s">
        <v>40</v>
      </c>
    </row>
    <row r="46" spans="2:14" ht="17.399999999999999" x14ac:dyDescent="0.3">
      <c r="B46" s="257"/>
      <c r="C46" s="33" t="s">
        <v>148</v>
      </c>
      <c r="D46" s="30" t="s">
        <v>41</v>
      </c>
      <c r="E46" s="62">
        <v>43083</v>
      </c>
      <c r="F46" s="62">
        <v>43142</v>
      </c>
      <c r="G46" s="19">
        <v>59</v>
      </c>
      <c r="H46" s="62">
        <v>43147</v>
      </c>
      <c r="I46" s="62">
        <v>43159</v>
      </c>
      <c r="J46" s="62">
        <v>43166</v>
      </c>
      <c r="K46" s="62">
        <v>43176</v>
      </c>
      <c r="L46" s="62">
        <v>43178</v>
      </c>
      <c r="M46" s="62">
        <v>43179</v>
      </c>
      <c r="N46" s="62">
        <v>43182</v>
      </c>
    </row>
    <row r="47" spans="2:14" ht="18" x14ac:dyDescent="0.3">
      <c r="B47" s="257"/>
      <c r="C47" s="152" t="str">
        <f>C46&amp;E47&amp;1</f>
        <v>CIUDAD DE MÉXICO1Días para la notificación:1</v>
      </c>
      <c r="D47" s="31"/>
      <c r="E47" s="240" t="s">
        <v>110</v>
      </c>
      <c r="F47" s="240"/>
      <c r="G47" s="5"/>
      <c r="H47" s="41">
        <v>5</v>
      </c>
      <c r="I47" s="42">
        <v>12</v>
      </c>
      <c r="J47" s="43">
        <v>7</v>
      </c>
      <c r="K47" s="43">
        <v>10</v>
      </c>
      <c r="L47" s="43">
        <v>2</v>
      </c>
      <c r="M47" s="43">
        <v>1</v>
      </c>
      <c r="N47" s="44">
        <v>3</v>
      </c>
    </row>
    <row r="48" spans="2:14" ht="17.399999999999999" x14ac:dyDescent="0.3">
      <c r="B48" s="257"/>
      <c r="C48" s="33" t="s">
        <v>149</v>
      </c>
      <c r="D48" s="30" t="s">
        <v>42</v>
      </c>
      <c r="E48" s="62">
        <v>43103</v>
      </c>
      <c r="F48" s="62">
        <v>43142</v>
      </c>
      <c r="G48" s="19">
        <v>60</v>
      </c>
      <c r="H48" s="62">
        <v>43147</v>
      </c>
      <c r="I48" s="62">
        <v>43162</v>
      </c>
      <c r="J48" s="62">
        <v>43169</v>
      </c>
      <c r="K48" s="62">
        <v>43179</v>
      </c>
      <c r="L48" s="62">
        <v>43185</v>
      </c>
      <c r="M48" s="62">
        <v>43188</v>
      </c>
      <c r="N48" s="62">
        <v>43194</v>
      </c>
    </row>
    <row r="49" spans="2:14" ht="18" x14ac:dyDescent="0.3">
      <c r="B49" s="257"/>
      <c r="C49" s="152" t="str">
        <f>C48&amp;E49&amp;2</f>
        <v>CIUDAD DE MÉXICO2Días para la notificación:2</v>
      </c>
      <c r="D49" s="31"/>
      <c r="E49" s="240" t="s">
        <v>110</v>
      </c>
      <c r="F49" s="240"/>
      <c r="G49" s="5"/>
      <c r="H49" s="41">
        <v>5</v>
      </c>
      <c r="I49" s="42">
        <v>15</v>
      </c>
      <c r="J49" s="43">
        <v>7</v>
      </c>
      <c r="K49" s="43">
        <v>10</v>
      </c>
      <c r="L49" s="43">
        <v>6</v>
      </c>
      <c r="M49" s="43">
        <v>3</v>
      </c>
      <c r="N49" s="44">
        <v>6</v>
      </c>
    </row>
    <row r="50" spans="2:14" ht="17.399999999999999" x14ac:dyDescent="0.3">
      <c r="B50" s="257"/>
      <c r="C50" s="33" t="s">
        <v>150</v>
      </c>
      <c r="D50" s="30" t="s">
        <v>43</v>
      </c>
      <c r="E50" s="62">
        <v>43103</v>
      </c>
      <c r="F50" s="62">
        <v>43142</v>
      </c>
      <c r="G50" s="19">
        <v>39</v>
      </c>
      <c r="H50" s="62">
        <v>43147</v>
      </c>
      <c r="I50" s="62">
        <v>43162</v>
      </c>
      <c r="J50" s="62">
        <v>43169</v>
      </c>
      <c r="K50" s="62">
        <v>43179</v>
      </c>
      <c r="L50" s="62">
        <v>43185</v>
      </c>
      <c r="M50" s="62">
        <v>43188</v>
      </c>
      <c r="N50" s="62">
        <v>43194</v>
      </c>
    </row>
    <row r="51" spans="2:14" ht="18" x14ac:dyDescent="0.3">
      <c r="B51" s="257"/>
      <c r="C51" s="152" t="str">
        <f>C50&amp;E51&amp;3</f>
        <v>CIUDAD DE MÉXICO3Días para la notificación:3</v>
      </c>
      <c r="E51" s="240" t="s">
        <v>110</v>
      </c>
      <c r="F51" s="240"/>
      <c r="G51" s="5"/>
      <c r="H51" s="41">
        <v>5</v>
      </c>
      <c r="I51" s="42">
        <v>15</v>
      </c>
      <c r="J51" s="43">
        <v>7</v>
      </c>
      <c r="K51" s="43">
        <v>10</v>
      </c>
      <c r="L51" s="43">
        <v>6</v>
      </c>
      <c r="M51" s="43">
        <v>3</v>
      </c>
      <c r="N51" s="44">
        <v>6</v>
      </c>
    </row>
    <row r="52" spans="2:14" ht="17.399999999999999" x14ac:dyDescent="0.3">
      <c r="B52" s="257"/>
      <c r="C52" s="32"/>
      <c r="D52" s="32" t="s">
        <v>44</v>
      </c>
    </row>
    <row r="53" spans="2:14" ht="17.399999999999999" x14ac:dyDescent="0.3">
      <c r="B53" s="257"/>
      <c r="C53" s="32" t="s">
        <v>151</v>
      </c>
      <c r="D53" s="30" t="s">
        <v>45</v>
      </c>
      <c r="E53" s="62">
        <v>43110</v>
      </c>
      <c r="F53" s="62">
        <v>43142</v>
      </c>
      <c r="G53" s="19">
        <v>32</v>
      </c>
      <c r="H53" s="62">
        <v>43147</v>
      </c>
      <c r="I53" s="62">
        <v>43162</v>
      </c>
      <c r="J53" s="62">
        <v>43169</v>
      </c>
      <c r="K53" s="62">
        <v>43179</v>
      </c>
      <c r="L53" s="62">
        <v>43185</v>
      </c>
      <c r="M53" s="62">
        <v>43188</v>
      </c>
      <c r="N53" s="62">
        <v>43194</v>
      </c>
    </row>
    <row r="54" spans="2:14" ht="18" x14ac:dyDescent="0.3">
      <c r="B54" s="257"/>
      <c r="C54" s="152" t="str">
        <f>C53&amp;E54&amp;1</f>
        <v>DURANGO1Días para la notificación:1</v>
      </c>
      <c r="D54" s="16"/>
      <c r="E54" s="240" t="s">
        <v>110</v>
      </c>
      <c r="F54" s="240"/>
      <c r="G54" s="5"/>
      <c r="H54" s="41">
        <v>5</v>
      </c>
      <c r="I54" s="42">
        <v>15</v>
      </c>
      <c r="J54" s="43">
        <v>7</v>
      </c>
      <c r="K54" s="43">
        <v>10</v>
      </c>
      <c r="L54" s="43">
        <v>6</v>
      </c>
      <c r="M54" s="43">
        <v>3</v>
      </c>
      <c r="N54" s="44">
        <v>6</v>
      </c>
    </row>
    <row r="55" spans="2:14" ht="17.399999999999999" x14ac:dyDescent="0.3">
      <c r="B55" s="257"/>
      <c r="C55" s="33"/>
      <c r="D55" s="33" t="s">
        <v>46</v>
      </c>
    </row>
    <row r="56" spans="2:14" ht="17.399999999999999" x14ac:dyDescent="0.3">
      <c r="B56" s="257"/>
      <c r="C56" s="33" t="s">
        <v>152</v>
      </c>
      <c r="D56" s="30" t="s">
        <v>33</v>
      </c>
      <c r="E56" s="62">
        <v>43083</v>
      </c>
      <c r="F56" s="62">
        <v>43142</v>
      </c>
      <c r="G56" s="19">
        <v>59</v>
      </c>
      <c r="H56" s="62">
        <v>43147</v>
      </c>
      <c r="I56" s="62">
        <v>43159</v>
      </c>
      <c r="J56" s="62">
        <v>43166</v>
      </c>
      <c r="K56" s="62">
        <v>43176</v>
      </c>
      <c r="L56" s="62">
        <v>43178</v>
      </c>
      <c r="M56" s="62">
        <v>43179</v>
      </c>
      <c r="N56" s="62">
        <v>43182</v>
      </c>
    </row>
    <row r="57" spans="2:14" ht="18" x14ac:dyDescent="0.3">
      <c r="B57" s="257"/>
      <c r="C57" s="152" t="str">
        <f>C56&amp;E57&amp;1</f>
        <v>GUANAJUATO1Días para la notificación:1</v>
      </c>
      <c r="D57" s="31"/>
      <c r="E57" s="240" t="s">
        <v>110</v>
      </c>
      <c r="F57" s="240"/>
      <c r="G57" s="5"/>
      <c r="H57" s="41">
        <v>5</v>
      </c>
      <c r="I57" s="42">
        <v>12</v>
      </c>
      <c r="J57" s="43">
        <v>7</v>
      </c>
      <c r="K57" s="43">
        <v>10</v>
      </c>
      <c r="L57" s="43">
        <v>2</v>
      </c>
      <c r="M57" s="43">
        <v>1</v>
      </c>
      <c r="N57" s="44">
        <v>3</v>
      </c>
    </row>
    <row r="58" spans="2:14" ht="17.399999999999999" x14ac:dyDescent="0.3">
      <c r="B58" s="257"/>
      <c r="C58" s="33" t="s">
        <v>153</v>
      </c>
      <c r="D58" s="30" t="s">
        <v>37</v>
      </c>
      <c r="E58" s="62">
        <v>43117</v>
      </c>
      <c r="F58" s="62">
        <v>43162</v>
      </c>
      <c r="G58" s="19">
        <v>44</v>
      </c>
      <c r="H58" s="62">
        <v>43166</v>
      </c>
      <c r="I58" s="62">
        <v>43171</v>
      </c>
      <c r="J58" s="62">
        <v>43178</v>
      </c>
      <c r="K58" s="62">
        <v>43183</v>
      </c>
      <c r="L58" s="62">
        <v>43185</v>
      </c>
      <c r="M58" s="62">
        <v>43188</v>
      </c>
      <c r="N58" s="62">
        <v>43194</v>
      </c>
    </row>
    <row r="59" spans="2:14" ht="18" x14ac:dyDescent="0.3">
      <c r="B59" s="257"/>
      <c r="C59" s="152" t="str">
        <f>C58&amp;E59&amp;2</f>
        <v>GUANAJUATO2Días para la notificación:2</v>
      </c>
      <c r="D59" s="31"/>
      <c r="E59" s="240" t="s">
        <v>110</v>
      </c>
      <c r="F59" s="240"/>
      <c r="G59" s="5"/>
      <c r="H59" s="41">
        <v>5</v>
      </c>
      <c r="I59" s="42">
        <v>5</v>
      </c>
      <c r="J59" s="43">
        <v>7</v>
      </c>
      <c r="K59" s="43">
        <v>5</v>
      </c>
      <c r="L59" s="43">
        <v>2</v>
      </c>
      <c r="M59" s="43">
        <v>3</v>
      </c>
      <c r="N59" s="44">
        <v>6</v>
      </c>
    </row>
    <row r="60" spans="2:14" ht="17.399999999999999" x14ac:dyDescent="0.3">
      <c r="B60" s="257"/>
      <c r="C60" s="33" t="s">
        <v>154</v>
      </c>
      <c r="D60" s="30" t="s">
        <v>47</v>
      </c>
      <c r="E60" s="62">
        <v>43103</v>
      </c>
      <c r="F60" s="62">
        <v>43142</v>
      </c>
      <c r="G60" s="19">
        <v>39</v>
      </c>
      <c r="H60" s="62">
        <v>43147</v>
      </c>
      <c r="I60" s="62">
        <v>43162</v>
      </c>
      <c r="J60" s="62">
        <v>43169</v>
      </c>
      <c r="K60" s="62">
        <v>43179</v>
      </c>
      <c r="L60" s="62">
        <v>43185</v>
      </c>
      <c r="M60" s="62">
        <v>43188</v>
      </c>
      <c r="N60" s="62">
        <v>43194</v>
      </c>
    </row>
    <row r="61" spans="2:14" ht="18" x14ac:dyDescent="0.3">
      <c r="B61" s="257"/>
      <c r="C61" s="152" t="str">
        <f>C60&amp;E61&amp;3</f>
        <v>GUANAJUATO3Días para la notificación:3</v>
      </c>
      <c r="E61" s="240" t="s">
        <v>110</v>
      </c>
      <c r="F61" s="240"/>
      <c r="G61" s="5"/>
      <c r="H61" s="41">
        <v>5</v>
      </c>
      <c r="I61" s="42">
        <v>15</v>
      </c>
      <c r="J61" s="43">
        <v>7</v>
      </c>
      <c r="K61" s="43">
        <v>10</v>
      </c>
      <c r="L61" s="43">
        <v>6</v>
      </c>
      <c r="M61" s="43">
        <v>3</v>
      </c>
      <c r="N61" s="44">
        <v>6</v>
      </c>
    </row>
    <row r="62" spans="2:14" ht="17.399999999999999" x14ac:dyDescent="0.3">
      <c r="B62" s="257"/>
      <c r="C62" s="33"/>
      <c r="D62" s="33" t="s">
        <v>48</v>
      </c>
    </row>
    <row r="63" spans="2:14" ht="17.399999999999999" x14ac:dyDescent="0.3">
      <c r="B63" s="257"/>
      <c r="C63" s="33" t="s">
        <v>155</v>
      </c>
      <c r="D63" s="30" t="s">
        <v>49</v>
      </c>
      <c r="E63" s="62">
        <v>43103</v>
      </c>
      <c r="F63" s="62">
        <v>43142</v>
      </c>
      <c r="G63" s="19">
        <v>39</v>
      </c>
      <c r="H63" s="62">
        <v>43147</v>
      </c>
      <c r="I63" s="62">
        <v>43162</v>
      </c>
      <c r="J63" s="62">
        <v>43169</v>
      </c>
      <c r="K63" s="62">
        <v>43179</v>
      </c>
      <c r="L63" s="62">
        <v>43185</v>
      </c>
      <c r="M63" s="62">
        <v>43188</v>
      </c>
      <c r="N63" s="62">
        <v>43194</v>
      </c>
    </row>
    <row r="64" spans="2:14" ht="18" x14ac:dyDescent="0.3">
      <c r="B64" s="257"/>
      <c r="C64" s="152" t="str">
        <f>C63&amp;E64&amp;1</f>
        <v>GUERRERO1Días para la notificación:1</v>
      </c>
      <c r="D64" s="31"/>
      <c r="E64" s="240" t="s">
        <v>110</v>
      </c>
      <c r="F64" s="240"/>
      <c r="G64" s="5"/>
      <c r="H64" s="41">
        <v>5</v>
      </c>
      <c r="I64" s="42">
        <v>15</v>
      </c>
      <c r="J64" s="43">
        <v>7</v>
      </c>
      <c r="K64" s="43">
        <v>10</v>
      </c>
      <c r="L64" s="43">
        <v>6</v>
      </c>
      <c r="M64" s="43">
        <v>3</v>
      </c>
      <c r="N64" s="44">
        <v>6</v>
      </c>
    </row>
    <row r="65" spans="2:14" ht="17.399999999999999" x14ac:dyDescent="0.3">
      <c r="B65" s="257"/>
      <c r="C65" s="33" t="s">
        <v>156</v>
      </c>
      <c r="D65" s="30" t="s">
        <v>50</v>
      </c>
      <c r="E65" s="62">
        <v>43115</v>
      </c>
      <c r="F65" s="62">
        <v>43142</v>
      </c>
      <c r="G65" s="19">
        <v>27</v>
      </c>
      <c r="H65" s="62">
        <v>43147</v>
      </c>
      <c r="I65" s="62">
        <v>43162</v>
      </c>
      <c r="J65" s="62">
        <v>43169</v>
      </c>
      <c r="K65" s="62">
        <v>43179</v>
      </c>
      <c r="L65" s="62">
        <v>43185</v>
      </c>
      <c r="M65" s="62">
        <v>43188</v>
      </c>
      <c r="N65" s="62">
        <v>43194</v>
      </c>
    </row>
    <row r="66" spans="2:14" ht="18" x14ac:dyDescent="0.3">
      <c r="B66" s="257"/>
      <c r="C66" s="152" t="str">
        <f>C65&amp;E66&amp;2</f>
        <v>GUERRERO2Días para la notificación:2</v>
      </c>
      <c r="E66" s="240" t="s">
        <v>110</v>
      </c>
      <c r="F66" s="240"/>
      <c r="G66" s="5"/>
      <c r="H66" s="41">
        <v>5</v>
      </c>
      <c r="I66" s="42">
        <v>15</v>
      </c>
      <c r="J66" s="43">
        <v>7</v>
      </c>
      <c r="K66" s="43">
        <v>10</v>
      </c>
      <c r="L66" s="43">
        <v>6</v>
      </c>
      <c r="M66" s="43">
        <v>3</v>
      </c>
      <c r="N66" s="44">
        <v>6</v>
      </c>
    </row>
    <row r="67" spans="2:14" ht="17.399999999999999" x14ac:dyDescent="0.3">
      <c r="B67" s="257"/>
      <c r="C67" s="32"/>
      <c r="D67" s="32" t="s">
        <v>51</v>
      </c>
    </row>
    <row r="68" spans="2:14" ht="17.399999999999999" x14ac:dyDescent="0.3">
      <c r="B68" s="257"/>
      <c r="C68" s="32" t="s">
        <v>157</v>
      </c>
      <c r="D68" s="30" t="s">
        <v>21</v>
      </c>
      <c r="E68" s="62">
        <v>43103</v>
      </c>
      <c r="F68" s="62">
        <v>43142</v>
      </c>
      <c r="G68" s="19">
        <v>39</v>
      </c>
      <c r="H68" s="62">
        <v>43147</v>
      </c>
      <c r="I68" s="62">
        <v>43162</v>
      </c>
      <c r="J68" s="62">
        <v>43169</v>
      </c>
      <c r="K68" s="62">
        <v>43179</v>
      </c>
      <c r="L68" s="62">
        <v>43185</v>
      </c>
      <c r="M68" s="62">
        <v>43188</v>
      </c>
      <c r="N68" s="62">
        <v>43194</v>
      </c>
    </row>
    <row r="69" spans="2:14" ht="18" x14ac:dyDescent="0.3">
      <c r="B69" s="257"/>
      <c r="C69" s="152" t="str">
        <f>C68&amp;E69&amp;1</f>
        <v>HIDALGO1Días para la notificación:1</v>
      </c>
      <c r="D69" s="16"/>
      <c r="E69" s="240" t="s">
        <v>110</v>
      </c>
      <c r="F69" s="240"/>
      <c r="G69" s="5"/>
      <c r="H69" s="41">
        <v>5</v>
      </c>
      <c r="I69" s="42">
        <v>15</v>
      </c>
      <c r="J69" s="43">
        <v>7</v>
      </c>
      <c r="K69" s="43">
        <v>10</v>
      </c>
      <c r="L69" s="43">
        <v>6</v>
      </c>
      <c r="M69" s="43">
        <v>3</v>
      </c>
      <c r="N69" s="44">
        <v>6</v>
      </c>
    </row>
    <row r="70" spans="2:14" ht="17.399999999999999" x14ac:dyDescent="0.3">
      <c r="B70" s="257"/>
      <c r="C70" s="33"/>
      <c r="D70" s="33" t="s">
        <v>52</v>
      </c>
    </row>
    <row r="71" spans="2:14" ht="17.399999999999999" x14ac:dyDescent="0.3">
      <c r="B71" s="257"/>
      <c r="C71" s="33" t="s">
        <v>158</v>
      </c>
      <c r="D71" s="30" t="s">
        <v>33</v>
      </c>
      <c r="E71" s="62">
        <v>43083</v>
      </c>
      <c r="F71" s="62">
        <v>43142</v>
      </c>
      <c r="G71" s="19">
        <v>59</v>
      </c>
      <c r="H71" s="62">
        <v>43147</v>
      </c>
      <c r="I71" s="62">
        <v>43159</v>
      </c>
      <c r="J71" s="62">
        <v>43166</v>
      </c>
      <c r="K71" s="62">
        <v>43176</v>
      </c>
      <c r="L71" s="62">
        <v>43178</v>
      </c>
      <c r="M71" s="62">
        <v>43179</v>
      </c>
      <c r="N71" s="62">
        <v>43182</v>
      </c>
    </row>
    <row r="72" spans="2:14" ht="18" x14ac:dyDescent="0.3">
      <c r="B72" s="257"/>
      <c r="C72" s="152" t="str">
        <f>C71&amp;E72&amp;1</f>
        <v>JALISCO1Días para la notificación:1</v>
      </c>
      <c r="D72" s="31"/>
      <c r="E72" s="240" t="s">
        <v>110</v>
      </c>
      <c r="F72" s="240"/>
      <c r="G72" s="5"/>
      <c r="H72" s="41">
        <v>5</v>
      </c>
      <c r="I72" s="42">
        <v>12</v>
      </c>
      <c r="J72" s="43">
        <v>7</v>
      </c>
      <c r="K72" s="43">
        <v>10</v>
      </c>
      <c r="L72" s="43">
        <v>2</v>
      </c>
      <c r="M72" s="43">
        <v>1</v>
      </c>
      <c r="N72" s="44">
        <v>3</v>
      </c>
    </row>
    <row r="73" spans="2:14" ht="17.399999999999999" x14ac:dyDescent="0.3">
      <c r="B73" s="257"/>
      <c r="C73" s="33" t="s">
        <v>159</v>
      </c>
      <c r="D73" s="30" t="s">
        <v>53</v>
      </c>
      <c r="E73" s="62">
        <v>43103</v>
      </c>
      <c r="F73" s="62">
        <v>43142</v>
      </c>
      <c r="G73" s="19">
        <v>39</v>
      </c>
      <c r="H73" s="62">
        <v>43147</v>
      </c>
      <c r="I73" s="62">
        <v>43162</v>
      </c>
      <c r="J73" s="62">
        <v>43169</v>
      </c>
      <c r="K73" s="62">
        <v>43179</v>
      </c>
      <c r="L73" s="62">
        <v>43185</v>
      </c>
      <c r="M73" s="62">
        <v>43188</v>
      </c>
      <c r="N73" s="62">
        <v>43194</v>
      </c>
    </row>
    <row r="74" spans="2:14" ht="18" x14ac:dyDescent="0.3">
      <c r="B74" s="257"/>
      <c r="C74" s="152" t="str">
        <f>C73&amp;E74&amp;2</f>
        <v>JALISCO2Días para la notificación:2</v>
      </c>
      <c r="D74" s="31"/>
      <c r="E74" s="240" t="s">
        <v>110</v>
      </c>
      <c r="F74" s="240"/>
      <c r="G74" s="5"/>
      <c r="H74" s="41">
        <v>5</v>
      </c>
      <c r="I74" s="42">
        <v>15</v>
      </c>
      <c r="J74" s="43">
        <v>7</v>
      </c>
      <c r="K74" s="43">
        <v>10</v>
      </c>
      <c r="L74" s="43">
        <v>6</v>
      </c>
      <c r="M74" s="43">
        <v>3</v>
      </c>
      <c r="N74" s="44">
        <v>6</v>
      </c>
    </row>
    <row r="75" spans="2:14" ht="17.399999999999999" x14ac:dyDescent="0.3">
      <c r="B75" s="257"/>
      <c r="C75" s="33" t="s">
        <v>160</v>
      </c>
      <c r="D75" s="30" t="s">
        <v>54</v>
      </c>
      <c r="E75" s="62">
        <v>43103</v>
      </c>
      <c r="F75" s="62">
        <v>43142</v>
      </c>
      <c r="G75" s="19">
        <v>39</v>
      </c>
      <c r="H75" s="62">
        <v>43175</v>
      </c>
      <c r="I75" s="62">
        <v>43162</v>
      </c>
      <c r="J75" s="62">
        <v>43169</v>
      </c>
      <c r="K75" s="62">
        <v>43179</v>
      </c>
      <c r="L75" s="62">
        <v>43185</v>
      </c>
      <c r="M75" s="62">
        <v>43188</v>
      </c>
      <c r="N75" s="62">
        <v>43194</v>
      </c>
    </row>
    <row r="76" spans="2:14" ht="18" x14ac:dyDescent="0.3">
      <c r="B76" s="257"/>
      <c r="C76" s="152" t="str">
        <f>C75&amp;E76&amp;3</f>
        <v>JALISCO3Días para la notificación:3</v>
      </c>
      <c r="E76" s="240" t="s">
        <v>110</v>
      </c>
      <c r="F76" s="240"/>
      <c r="G76" s="5"/>
      <c r="H76" s="41">
        <v>5</v>
      </c>
      <c r="I76" s="42">
        <v>15</v>
      </c>
      <c r="J76" s="43">
        <v>7</v>
      </c>
      <c r="K76" s="43">
        <v>10</v>
      </c>
      <c r="L76" s="43">
        <v>6</v>
      </c>
      <c r="M76" s="43">
        <v>3</v>
      </c>
      <c r="N76" s="44">
        <v>6</v>
      </c>
    </row>
    <row r="77" spans="2:14" ht="17.399999999999999" x14ac:dyDescent="0.3">
      <c r="B77" s="257"/>
      <c r="C77" s="33"/>
      <c r="D77" s="33" t="s">
        <v>55</v>
      </c>
    </row>
    <row r="78" spans="2:14" ht="17.399999999999999" x14ac:dyDescent="0.3">
      <c r="B78" s="257"/>
      <c r="C78" s="33" t="s">
        <v>161</v>
      </c>
      <c r="D78" s="30" t="s">
        <v>117</v>
      </c>
      <c r="E78" s="62">
        <v>43120</v>
      </c>
      <c r="F78" s="62">
        <v>43142</v>
      </c>
      <c r="G78" s="19">
        <v>22</v>
      </c>
      <c r="H78" s="62">
        <v>43147</v>
      </c>
      <c r="I78" s="62">
        <v>43162</v>
      </c>
      <c r="J78" s="62">
        <v>43169</v>
      </c>
      <c r="K78" s="62">
        <v>43179</v>
      </c>
      <c r="L78" s="62">
        <v>43185</v>
      </c>
      <c r="M78" s="62">
        <v>43188</v>
      </c>
      <c r="N78" s="62">
        <v>43194</v>
      </c>
    </row>
    <row r="79" spans="2:14" ht="18" x14ac:dyDescent="0.3">
      <c r="B79" s="257"/>
      <c r="C79" s="152" t="str">
        <f>C78&amp;E79&amp;1</f>
        <v>ESTADO DE MÉXICO1Días para la notificación:1</v>
      </c>
      <c r="D79" s="31"/>
      <c r="E79" s="238" t="s">
        <v>110</v>
      </c>
      <c r="F79" s="238"/>
      <c r="G79" s="5"/>
      <c r="H79" s="41">
        <v>5</v>
      </c>
      <c r="I79" s="42">
        <v>15</v>
      </c>
      <c r="J79" s="43">
        <v>7</v>
      </c>
      <c r="K79" s="43">
        <v>10</v>
      </c>
      <c r="L79" s="43">
        <v>6</v>
      </c>
      <c r="M79" s="43">
        <v>3</v>
      </c>
      <c r="N79" s="44">
        <v>6</v>
      </c>
    </row>
    <row r="80" spans="2:14" ht="17.399999999999999" x14ac:dyDescent="0.3">
      <c r="B80" s="257"/>
      <c r="C80" s="33" t="s">
        <v>162</v>
      </c>
      <c r="D80" s="30" t="s">
        <v>54</v>
      </c>
      <c r="E80" s="62">
        <v>43120</v>
      </c>
      <c r="F80" s="62">
        <v>43142</v>
      </c>
      <c r="G80" s="19">
        <v>22</v>
      </c>
      <c r="H80" s="62">
        <v>43147</v>
      </c>
      <c r="I80" s="62">
        <v>43162</v>
      </c>
      <c r="J80" s="62">
        <v>43169</v>
      </c>
      <c r="K80" s="62">
        <v>43179</v>
      </c>
      <c r="L80" s="62">
        <v>43185</v>
      </c>
      <c r="M80" s="62">
        <v>43188</v>
      </c>
      <c r="N80" s="62">
        <v>43194</v>
      </c>
    </row>
    <row r="81" spans="2:14" ht="18" x14ac:dyDescent="0.3">
      <c r="B81" s="257"/>
      <c r="C81" s="152" t="str">
        <f>C80&amp;E81&amp;2</f>
        <v>ESTADO DE MÉXICO2Días para la notificación:2</v>
      </c>
      <c r="E81" s="240" t="s">
        <v>110</v>
      </c>
      <c r="F81" s="240"/>
      <c r="G81" s="5"/>
      <c r="H81" s="41">
        <v>5</v>
      </c>
      <c r="I81" s="42">
        <v>15</v>
      </c>
      <c r="J81" s="43">
        <v>7</v>
      </c>
      <c r="K81" s="43">
        <v>10</v>
      </c>
      <c r="L81" s="43">
        <v>6</v>
      </c>
      <c r="M81" s="43">
        <v>3</v>
      </c>
      <c r="N81" s="44">
        <v>6</v>
      </c>
    </row>
    <row r="82" spans="2:14" ht="17.399999999999999" x14ac:dyDescent="0.3">
      <c r="B82" s="257"/>
      <c r="C82" s="33"/>
      <c r="D82" s="33" t="s">
        <v>56</v>
      </c>
    </row>
    <row r="83" spans="2:14" ht="17.399999999999999" x14ac:dyDescent="0.3">
      <c r="B83" s="257"/>
      <c r="C83" s="33" t="s">
        <v>163</v>
      </c>
      <c r="D83" s="30" t="s">
        <v>34</v>
      </c>
      <c r="E83" s="62">
        <v>43113</v>
      </c>
      <c r="F83" s="62">
        <v>43142</v>
      </c>
      <c r="G83" s="19">
        <v>29</v>
      </c>
      <c r="H83" s="62">
        <v>43147</v>
      </c>
      <c r="I83" s="62">
        <v>43162</v>
      </c>
      <c r="J83" s="62">
        <v>43169</v>
      </c>
      <c r="K83" s="62">
        <v>43179</v>
      </c>
      <c r="L83" s="62">
        <v>43185</v>
      </c>
      <c r="M83" s="62">
        <v>43188</v>
      </c>
      <c r="N83" s="62">
        <v>43194</v>
      </c>
    </row>
    <row r="84" spans="2:14" ht="18" x14ac:dyDescent="0.3">
      <c r="B84" s="257"/>
      <c r="C84" s="152" t="str">
        <f>C83&amp;E84&amp;1</f>
        <v>MICHOACÁN1Días para la notificación:1</v>
      </c>
      <c r="D84" s="31"/>
      <c r="E84" s="240" t="s">
        <v>110</v>
      </c>
      <c r="F84" s="240"/>
      <c r="G84" s="5"/>
      <c r="H84" s="41">
        <v>5</v>
      </c>
      <c r="I84" s="42">
        <v>15</v>
      </c>
      <c r="J84" s="43">
        <v>7</v>
      </c>
      <c r="K84" s="43">
        <v>10</v>
      </c>
      <c r="L84" s="43">
        <v>6</v>
      </c>
      <c r="M84" s="43">
        <v>3</v>
      </c>
      <c r="N84" s="44">
        <v>6</v>
      </c>
    </row>
    <row r="85" spans="2:14" ht="17.399999999999999" x14ac:dyDescent="0.3">
      <c r="B85" s="257"/>
      <c r="C85" s="33" t="s">
        <v>164</v>
      </c>
      <c r="D85" s="30" t="s">
        <v>57</v>
      </c>
      <c r="E85" s="62">
        <v>43113</v>
      </c>
      <c r="F85" s="62">
        <v>43142</v>
      </c>
      <c r="G85" s="19">
        <v>29</v>
      </c>
      <c r="H85" s="62">
        <v>43147</v>
      </c>
      <c r="I85" s="62">
        <v>43162</v>
      </c>
      <c r="J85" s="62">
        <v>43169</v>
      </c>
      <c r="K85" s="62">
        <v>43179</v>
      </c>
      <c r="L85" s="62">
        <v>43185</v>
      </c>
      <c r="M85" s="62">
        <v>43188</v>
      </c>
      <c r="N85" s="62">
        <v>43194</v>
      </c>
    </row>
    <row r="86" spans="2:14" ht="18" x14ac:dyDescent="0.3">
      <c r="B86" s="257"/>
      <c r="C86" s="152" t="str">
        <f>C85&amp;E86&amp;2</f>
        <v>MICHOACÁN2Días para la notificación:2</v>
      </c>
      <c r="E86" s="240" t="s">
        <v>110</v>
      </c>
      <c r="F86" s="240"/>
      <c r="G86" s="5"/>
      <c r="H86" s="41">
        <v>5</v>
      </c>
      <c r="I86" s="42">
        <v>15</v>
      </c>
      <c r="J86" s="43">
        <v>7</v>
      </c>
      <c r="K86" s="43">
        <v>10</v>
      </c>
      <c r="L86" s="43">
        <v>6</v>
      </c>
      <c r="M86" s="43">
        <v>3</v>
      </c>
      <c r="N86" s="44">
        <v>6</v>
      </c>
    </row>
    <row r="87" spans="2:14" ht="17.399999999999999" x14ac:dyDescent="0.3">
      <c r="B87" s="257"/>
      <c r="D87" s="33" t="s">
        <v>58</v>
      </c>
    </row>
    <row r="88" spans="2:14" ht="17.399999999999999" x14ac:dyDescent="0.3">
      <c r="B88" s="257"/>
      <c r="C88" s="33" t="s">
        <v>165</v>
      </c>
      <c r="D88" s="30" t="s">
        <v>33</v>
      </c>
      <c r="E88" s="62">
        <v>43103</v>
      </c>
      <c r="F88" s="62">
        <v>43142</v>
      </c>
      <c r="G88" s="19">
        <v>39</v>
      </c>
      <c r="H88" s="62">
        <v>43147</v>
      </c>
      <c r="I88" s="62">
        <v>43159</v>
      </c>
      <c r="J88" s="62">
        <v>43166</v>
      </c>
      <c r="K88" s="62">
        <v>43176</v>
      </c>
      <c r="L88" s="62">
        <v>43178</v>
      </c>
      <c r="M88" s="62">
        <v>43179</v>
      </c>
      <c r="N88" s="62">
        <v>43182</v>
      </c>
    </row>
    <row r="89" spans="2:14" ht="18" x14ac:dyDescent="0.3">
      <c r="B89" s="257"/>
      <c r="C89" s="152" t="str">
        <f>C88&amp;E89&amp;1</f>
        <v>MORELOS1Días para la notificación:1</v>
      </c>
      <c r="D89" s="31"/>
      <c r="E89" s="253" t="s">
        <v>110</v>
      </c>
      <c r="F89" s="253"/>
      <c r="G89" s="5"/>
      <c r="H89" s="41">
        <v>5</v>
      </c>
      <c r="I89" s="42">
        <v>12</v>
      </c>
      <c r="J89" s="43">
        <v>7</v>
      </c>
      <c r="K89" s="43">
        <v>10</v>
      </c>
      <c r="L89" s="43">
        <v>2</v>
      </c>
      <c r="M89" s="43">
        <v>1</v>
      </c>
      <c r="N89" s="44">
        <v>3</v>
      </c>
    </row>
    <row r="90" spans="2:14" ht="17.399999999999999" x14ac:dyDescent="0.3">
      <c r="B90" s="257"/>
      <c r="C90" s="33" t="s">
        <v>166</v>
      </c>
      <c r="D90" s="30" t="s">
        <v>59</v>
      </c>
      <c r="E90" s="62">
        <v>43113</v>
      </c>
      <c r="F90" s="62">
        <v>43142</v>
      </c>
      <c r="G90" s="19">
        <v>29</v>
      </c>
      <c r="H90" s="62">
        <v>43147</v>
      </c>
      <c r="I90" s="62">
        <v>43162</v>
      </c>
      <c r="J90" s="62">
        <v>43169</v>
      </c>
      <c r="K90" s="62">
        <v>43179</v>
      </c>
      <c r="L90" s="62">
        <v>43185</v>
      </c>
      <c r="M90" s="62">
        <v>43188</v>
      </c>
      <c r="N90" s="62">
        <v>43194</v>
      </c>
    </row>
    <row r="91" spans="2:14" ht="18" x14ac:dyDescent="0.3">
      <c r="B91" s="257"/>
      <c r="C91" s="152" t="str">
        <f>C90&amp;E91&amp;2</f>
        <v>MORELOS2Días para la notificación:2</v>
      </c>
      <c r="D91" s="31"/>
      <c r="E91" s="240" t="s">
        <v>110</v>
      </c>
      <c r="F91" s="240"/>
      <c r="G91" s="5"/>
      <c r="H91" s="41">
        <v>5</v>
      </c>
      <c r="I91" s="42">
        <v>15</v>
      </c>
      <c r="J91" s="43">
        <v>7</v>
      </c>
      <c r="K91" s="43">
        <v>10</v>
      </c>
      <c r="L91" s="43">
        <v>6</v>
      </c>
      <c r="M91" s="43">
        <v>3</v>
      </c>
      <c r="N91" s="44">
        <v>6</v>
      </c>
    </row>
    <row r="92" spans="2:14" ht="17.399999999999999" x14ac:dyDescent="0.3">
      <c r="B92" s="257"/>
      <c r="C92" s="33" t="s">
        <v>167</v>
      </c>
      <c r="D92" s="30" t="s">
        <v>60</v>
      </c>
      <c r="E92" s="62">
        <v>43113</v>
      </c>
      <c r="F92" s="62">
        <v>43142</v>
      </c>
      <c r="G92" s="19">
        <v>29</v>
      </c>
      <c r="H92" s="62">
        <v>43147</v>
      </c>
      <c r="I92" s="62">
        <v>43162</v>
      </c>
      <c r="J92" s="62">
        <v>43169</v>
      </c>
      <c r="K92" s="62">
        <v>43179</v>
      </c>
      <c r="L92" s="62">
        <v>43185</v>
      </c>
      <c r="M92" s="62">
        <v>43188</v>
      </c>
      <c r="N92" s="62">
        <v>43194</v>
      </c>
    </row>
    <row r="93" spans="2:14" ht="18" x14ac:dyDescent="0.3">
      <c r="B93" s="257"/>
      <c r="C93" s="152" t="str">
        <f>C92&amp;E93&amp;3</f>
        <v>MORELOS3Días para la notificación:3</v>
      </c>
      <c r="E93" s="240" t="s">
        <v>110</v>
      </c>
      <c r="F93" s="240"/>
      <c r="G93" s="5"/>
      <c r="H93" s="41">
        <v>5</v>
      </c>
      <c r="I93" s="42">
        <v>15</v>
      </c>
      <c r="J93" s="43">
        <v>7</v>
      </c>
      <c r="K93" s="43">
        <v>10</v>
      </c>
      <c r="L93" s="43">
        <v>6</v>
      </c>
      <c r="M93" s="43">
        <v>3</v>
      </c>
      <c r="N93" s="44">
        <v>6</v>
      </c>
    </row>
    <row r="94" spans="2:14" ht="17.399999999999999" x14ac:dyDescent="0.3">
      <c r="B94" s="257"/>
      <c r="D94" s="33" t="s">
        <v>61</v>
      </c>
    </row>
    <row r="95" spans="2:14" ht="17.399999999999999" x14ac:dyDescent="0.3">
      <c r="B95" s="257"/>
      <c r="C95" s="33" t="s">
        <v>168</v>
      </c>
      <c r="D95" s="30" t="s">
        <v>62</v>
      </c>
      <c r="E95" s="62">
        <v>43103</v>
      </c>
      <c r="F95" s="62">
        <v>43142</v>
      </c>
      <c r="G95" s="19">
        <v>39</v>
      </c>
      <c r="H95" s="62">
        <v>43147</v>
      </c>
      <c r="I95" s="62">
        <v>43162</v>
      </c>
      <c r="J95" s="62">
        <v>43169</v>
      </c>
      <c r="K95" s="62">
        <v>43179</v>
      </c>
      <c r="L95" s="62">
        <v>43185</v>
      </c>
      <c r="M95" s="62">
        <v>43188</v>
      </c>
      <c r="N95" s="62">
        <v>43194</v>
      </c>
    </row>
    <row r="96" spans="2:14" ht="18" x14ac:dyDescent="0.3">
      <c r="B96" s="257"/>
      <c r="C96" s="152" t="str">
        <f>C95&amp;E96&amp;1</f>
        <v>NUEVO LEÓN1Días para la notificación:1</v>
      </c>
      <c r="D96" s="31"/>
      <c r="E96" s="240" t="s">
        <v>110</v>
      </c>
      <c r="F96" s="240"/>
      <c r="G96" s="5"/>
      <c r="H96" s="41">
        <v>5</v>
      </c>
      <c r="I96" s="42">
        <v>15</v>
      </c>
      <c r="J96" s="43">
        <v>7</v>
      </c>
      <c r="K96" s="43">
        <v>10</v>
      </c>
      <c r="L96" s="43">
        <v>6</v>
      </c>
      <c r="M96" s="43">
        <v>3</v>
      </c>
      <c r="N96" s="44">
        <v>6</v>
      </c>
    </row>
    <row r="97" spans="2:14" ht="17.399999999999999" x14ac:dyDescent="0.3">
      <c r="B97" s="257"/>
      <c r="C97" s="33" t="s">
        <v>169</v>
      </c>
      <c r="D97" s="30" t="s">
        <v>63</v>
      </c>
      <c r="E97" s="62">
        <v>43103</v>
      </c>
      <c r="F97" s="62">
        <v>43142</v>
      </c>
      <c r="G97" s="19">
        <v>39</v>
      </c>
      <c r="H97" s="62">
        <v>43147</v>
      </c>
      <c r="I97" s="62">
        <v>43162</v>
      </c>
      <c r="J97" s="62">
        <v>43169</v>
      </c>
      <c r="K97" s="62">
        <v>43179</v>
      </c>
      <c r="L97" s="62">
        <v>43185</v>
      </c>
      <c r="M97" s="62">
        <v>43188</v>
      </c>
      <c r="N97" s="62">
        <v>43194</v>
      </c>
    </row>
    <row r="98" spans="2:14" ht="18" x14ac:dyDescent="0.3">
      <c r="B98" s="257"/>
      <c r="C98" s="152" t="str">
        <f>C97&amp;E98&amp;2</f>
        <v>NUEVO LEÓN2Días para la notificación:2</v>
      </c>
      <c r="E98" s="240" t="s">
        <v>110</v>
      </c>
      <c r="F98" s="240"/>
      <c r="G98" s="5"/>
      <c r="H98" s="41">
        <v>5</v>
      </c>
      <c r="I98" s="42">
        <v>15</v>
      </c>
      <c r="J98" s="43">
        <v>7</v>
      </c>
      <c r="K98" s="43">
        <v>10</v>
      </c>
      <c r="L98" s="43">
        <v>6</v>
      </c>
      <c r="M98" s="43">
        <v>3</v>
      </c>
      <c r="N98" s="44">
        <v>6</v>
      </c>
    </row>
    <row r="99" spans="2:14" ht="17.399999999999999" x14ac:dyDescent="0.3">
      <c r="B99" s="257"/>
      <c r="D99" s="33" t="s">
        <v>64</v>
      </c>
    </row>
    <row r="100" spans="2:14" ht="17.399999999999999" x14ac:dyDescent="0.3">
      <c r="B100" s="257"/>
      <c r="C100" s="33" t="s">
        <v>170</v>
      </c>
      <c r="D100" s="30" t="s">
        <v>65</v>
      </c>
      <c r="E100" s="62">
        <v>43113</v>
      </c>
      <c r="F100" s="62">
        <v>43142</v>
      </c>
      <c r="G100" s="19">
        <v>29</v>
      </c>
      <c r="H100" s="62">
        <v>43147</v>
      </c>
      <c r="I100" s="62">
        <v>43162</v>
      </c>
      <c r="J100" s="62">
        <v>43169</v>
      </c>
      <c r="K100" s="62">
        <v>43179</v>
      </c>
      <c r="L100" s="62">
        <v>43185</v>
      </c>
      <c r="M100" s="62">
        <v>43188</v>
      </c>
      <c r="N100" s="62">
        <v>43194</v>
      </c>
    </row>
    <row r="101" spans="2:14" ht="18" x14ac:dyDescent="0.3">
      <c r="B101" s="257"/>
      <c r="C101" s="152" t="str">
        <f>C100&amp;E101&amp;1</f>
        <v>OAXACA1Días para la notificación:1</v>
      </c>
      <c r="D101" s="31"/>
      <c r="E101" s="240" t="s">
        <v>110</v>
      </c>
      <c r="F101" s="240"/>
      <c r="G101" s="5"/>
      <c r="H101" s="41">
        <v>5</v>
      </c>
      <c r="I101" s="42">
        <v>15</v>
      </c>
      <c r="J101" s="43">
        <v>7</v>
      </c>
      <c r="K101" s="43">
        <v>10</v>
      </c>
      <c r="L101" s="43">
        <v>6</v>
      </c>
      <c r="M101" s="43">
        <v>3</v>
      </c>
      <c r="N101" s="44">
        <v>6</v>
      </c>
    </row>
    <row r="102" spans="2:14" ht="17.399999999999999" x14ac:dyDescent="0.3">
      <c r="B102" s="257"/>
      <c r="C102" s="33" t="s">
        <v>171</v>
      </c>
      <c r="D102" s="30" t="s">
        <v>66</v>
      </c>
      <c r="E102" s="62">
        <v>43113</v>
      </c>
      <c r="F102" s="62">
        <v>43142</v>
      </c>
      <c r="G102" s="19">
        <v>29</v>
      </c>
      <c r="H102" s="62">
        <v>43147</v>
      </c>
      <c r="I102" s="62">
        <v>43162</v>
      </c>
      <c r="J102" s="62">
        <v>43169</v>
      </c>
      <c r="K102" s="62">
        <v>43179</v>
      </c>
      <c r="L102" s="62">
        <v>43185</v>
      </c>
      <c r="M102" s="62">
        <v>43188</v>
      </c>
      <c r="N102" s="62">
        <v>43194</v>
      </c>
    </row>
    <row r="103" spans="2:14" ht="18" x14ac:dyDescent="0.3">
      <c r="B103" s="257"/>
      <c r="C103" s="152" t="str">
        <f>C102&amp;E103&amp;2</f>
        <v>OAXACA2Días para la notificación:2</v>
      </c>
      <c r="E103" s="240" t="s">
        <v>110</v>
      </c>
      <c r="F103" s="240"/>
      <c r="G103" s="5"/>
      <c r="H103" s="41">
        <v>5</v>
      </c>
      <c r="I103" s="42">
        <v>15</v>
      </c>
      <c r="J103" s="43">
        <v>7</v>
      </c>
      <c r="K103" s="43">
        <v>10</v>
      </c>
      <c r="L103" s="43">
        <v>6</v>
      </c>
      <c r="M103" s="43">
        <v>3</v>
      </c>
      <c r="N103" s="44">
        <v>6</v>
      </c>
    </row>
    <row r="104" spans="2:14" ht="17.399999999999999" x14ac:dyDescent="0.3">
      <c r="B104" s="257"/>
      <c r="D104" s="33" t="s">
        <v>67</v>
      </c>
    </row>
    <row r="105" spans="2:14" ht="17.399999999999999" x14ac:dyDescent="0.3">
      <c r="B105" s="257"/>
      <c r="C105" s="33" t="s">
        <v>193</v>
      </c>
      <c r="D105" s="30" t="s">
        <v>33</v>
      </c>
      <c r="E105" s="62">
        <v>43133</v>
      </c>
      <c r="F105" s="62">
        <v>43142</v>
      </c>
      <c r="G105" s="19">
        <v>9</v>
      </c>
      <c r="H105" s="62">
        <v>43147</v>
      </c>
      <c r="I105" s="62">
        <v>43159</v>
      </c>
      <c r="J105" s="62">
        <v>43166</v>
      </c>
      <c r="K105" s="62">
        <v>43176</v>
      </c>
      <c r="L105" s="62">
        <v>43178</v>
      </c>
      <c r="M105" s="62">
        <v>43179</v>
      </c>
      <c r="N105" s="62">
        <v>43182</v>
      </c>
    </row>
    <row r="106" spans="2:14" ht="18" x14ac:dyDescent="0.3">
      <c r="B106" s="257"/>
      <c r="C106" s="152" t="str">
        <f>C105&amp;E106&amp;1</f>
        <v>PUEBLA1Días para la notificación:1</v>
      </c>
      <c r="D106" s="31"/>
      <c r="E106" s="253" t="s">
        <v>110</v>
      </c>
      <c r="F106" s="253"/>
      <c r="G106" s="5"/>
      <c r="H106" s="41">
        <v>5</v>
      </c>
      <c r="I106" s="42">
        <v>12</v>
      </c>
      <c r="J106" s="43">
        <v>7</v>
      </c>
      <c r="K106" s="43">
        <v>10</v>
      </c>
      <c r="L106" s="43">
        <v>2</v>
      </c>
      <c r="M106" s="43">
        <v>1</v>
      </c>
      <c r="N106" s="44">
        <v>3</v>
      </c>
    </row>
    <row r="107" spans="2:14" ht="17.399999999999999" x14ac:dyDescent="0.3">
      <c r="B107" s="257"/>
      <c r="C107" s="33" t="s">
        <v>194</v>
      </c>
      <c r="D107" s="30" t="s">
        <v>62</v>
      </c>
      <c r="E107" s="62">
        <v>43133</v>
      </c>
      <c r="F107" s="62">
        <v>43142</v>
      </c>
      <c r="G107" s="19">
        <v>9</v>
      </c>
      <c r="H107" s="62">
        <v>43147</v>
      </c>
      <c r="I107" s="62">
        <v>43162</v>
      </c>
      <c r="J107" s="62">
        <v>43169</v>
      </c>
      <c r="K107" s="62">
        <v>43179</v>
      </c>
      <c r="L107" s="62">
        <v>43185</v>
      </c>
      <c r="M107" s="62">
        <v>43188</v>
      </c>
      <c r="N107" s="62">
        <v>43194</v>
      </c>
    </row>
    <row r="108" spans="2:14" ht="18" x14ac:dyDescent="0.3">
      <c r="B108" s="257"/>
      <c r="C108" s="152" t="str">
        <f>C107&amp;E108&amp;2</f>
        <v>PUEBLA2Días para la notificación:2</v>
      </c>
      <c r="D108" s="31"/>
      <c r="E108" s="240" t="s">
        <v>110</v>
      </c>
      <c r="F108" s="240"/>
      <c r="G108" s="5"/>
      <c r="H108" s="41">
        <v>5</v>
      </c>
      <c r="I108" s="42">
        <v>15</v>
      </c>
      <c r="J108" s="43">
        <v>7</v>
      </c>
      <c r="K108" s="43">
        <v>10</v>
      </c>
      <c r="L108" s="43">
        <v>6</v>
      </c>
      <c r="M108" s="43">
        <v>3</v>
      </c>
      <c r="N108" s="44">
        <v>6</v>
      </c>
    </row>
    <row r="109" spans="2:14" ht="17.399999999999999" x14ac:dyDescent="0.3">
      <c r="B109" s="257"/>
      <c r="C109" s="33" t="s">
        <v>195</v>
      </c>
      <c r="D109" s="30" t="s">
        <v>68</v>
      </c>
      <c r="E109" s="62">
        <v>43133</v>
      </c>
      <c r="F109" s="62">
        <v>43142</v>
      </c>
      <c r="G109" s="19">
        <v>9</v>
      </c>
      <c r="H109" s="62">
        <v>43147</v>
      </c>
      <c r="I109" s="62">
        <v>43162</v>
      </c>
      <c r="J109" s="62">
        <v>43169</v>
      </c>
      <c r="K109" s="62">
        <v>43179</v>
      </c>
      <c r="L109" s="62">
        <v>43185</v>
      </c>
      <c r="M109" s="62">
        <v>43188</v>
      </c>
      <c r="N109" s="62">
        <v>43194</v>
      </c>
    </row>
    <row r="110" spans="2:14" ht="18" x14ac:dyDescent="0.3">
      <c r="B110" s="257"/>
      <c r="C110" s="152" t="str">
        <f>C109&amp;E110&amp;3</f>
        <v>PUEBLA3Días para la notificación:3</v>
      </c>
      <c r="E110" s="240" t="s">
        <v>110</v>
      </c>
      <c r="F110" s="240"/>
      <c r="G110" s="5"/>
      <c r="H110" s="41">
        <v>5</v>
      </c>
      <c r="I110" s="42">
        <v>15</v>
      </c>
      <c r="J110" s="43">
        <v>7</v>
      </c>
      <c r="K110" s="43">
        <v>10</v>
      </c>
      <c r="L110" s="43">
        <v>6</v>
      </c>
      <c r="M110" s="43">
        <v>3</v>
      </c>
      <c r="N110" s="44">
        <v>6</v>
      </c>
    </row>
    <row r="111" spans="2:14" ht="17.399999999999999" x14ac:dyDescent="0.3">
      <c r="B111" s="257"/>
      <c r="D111" s="33" t="s">
        <v>69</v>
      </c>
    </row>
    <row r="112" spans="2:14" ht="17.399999999999999" x14ac:dyDescent="0.3">
      <c r="B112" s="257"/>
      <c r="C112" s="33" t="s">
        <v>172</v>
      </c>
      <c r="D112" s="30" t="s">
        <v>45</v>
      </c>
      <c r="E112" s="62">
        <v>43113</v>
      </c>
      <c r="F112" s="62">
        <v>43142</v>
      </c>
      <c r="G112" s="19">
        <v>29</v>
      </c>
      <c r="H112" s="62">
        <v>43147</v>
      </c>
      <c r="I112" s="62">
        <v>43162</v>
      </c>
      <c r="J112" s="62">
        <v>43169</v>
      </c>
      <c r="K112" s="62">
        <v>43179</v>
      </c>
      <c r="L112" s="62">
        <v>43185</v>
      </c>
      <c r="M112" s="62">
        <v>43188</v>
      </c>
      <c r="N112" s="62">
        <v>43194</v>
      </c>
    </row>
    <row r="113" spans="2:14" ht="18" x14ac:dyDescent="0.3">
      <c r="B113" s="257"/>
      <c r="C113" s="152" t="str">
        <f>C112&amp;E113&amp;1</f>
        <v>QUERÉTARO1Días para la notificación:1</v>
      </c>
      <c r="D113" s="31"/>
      <c r="E113" s="240" t="s">
        <v>110</v>
      </c>
      <c r="F113" s="240"/>
      <c r="G113" s="5"/>
      <c r="H113" s="41">
        <v>5</v>
      </c>
      <c r="I113" s="42">
        <v>15</v>
      </c>
      <c r="J113" s="43">
        <v>7</v>
      </c>
      <c r="K113" s="43">
        <v>10</v>
      </c>
      <c r="L113" s="43">
        <v>6</v>
      </c>
      <c r="M113" s="43">
        <v>3</v>
      </c>
      <c r="N113" s="44">
        <v>6</v>
      </c>
    </row>
    <row r="114" spans="2:14" ht="17.399999999999999" x14ac:dyDescent="0.3">
      <c r="B114" s="257"/>
      <c r="C114" s="33" t="s">
        <v>173</v>
      </c>
      <c r="D114" s="30" t="s">
        <v>70</v>
      </c>
      <c r="E114" s="62">
        <v>43113</v>
      </c>
      <c r="F114" s="62">
        <v>43142</v>
      </c>
      <c r="G114" s="19">
        <v>29</v>
      </c>
      <c r="H114" s="62">
        <v>43147</v>
      </c>
      <c r="I114" s="62">
        <v>43162</v>
      </c>
      <c r="J114" s="62">
        <v>43169</v>
      </c>
      <c r="K114" s="62">
        <v>43179</v>
      </c>
      <c r="L114" s="62">
        <v>43185</v>
      </c>
      <c r="M114" s="62">
        <v>43188</v>
      </c>
      <c r="N114" s="62">
        <v>43194</v>
      </c>
    </row>
    <row r="115" spans="2:14" ht="18" x14ac:dyDescent="0.3">
      <c r="B115" s="257"/>
      <c r="C115" s="152" t="str">
        <f>C114&amp;E115&amp;2</f>
        <v>QUERÉTARO2Días para la notificación:2</v>
      </c>
      <c r="E115" s="240" t="s">
        <v>110</v>
      </c>
      <c r="F115" s="240"/>
      <c r="G115" s="5"/>
      <c r="H115" s="41">
        <v>5</v>
      </c>
      <c r="I115" s="42">
        <v>15</v>
      </c>
      <c r="J115" s="43">
        <v>7</v>
      </c>
      <c r="K115" s="43">
        <v>10</v>
      </c>
      <c r="L115" s="43">
        <v>6</v>
      </c>
      <c r="M115" s="43">
        <v>3</v>
      </c>
      <c r="N115" s="44">
        <v>6</v>
      </c>
    </row>
    <row r="116" spans="2:14" ht="17.399999999999999" x14ac:dyDescent="0.3">
      <c r="B116" s="257"/>
      <c r="D116" s="32" t="s">
        <v>71</v>
      </c>
    </row>
    <row r="117" spans="2:14" ht="17.399999999999999" x14ac:dyDescent="0.3">
      <c r="B117" s="257"/>
      <c r="C117" s="32" t="s">
        <v>174</v>
      </c>
      <c r="D117" s="30" t="s">
        <v>26</v>
      </c>
      <c r="E117" s="62">
        <v>43454</v>
      </c>
      <c r="F117" s="62">
        <v>43142</v>
      </c>
      <c r="G117" s="19">
        <v>53</v>
      </c>
      <c r="H117" s="62">
        <v>43175</v>
      </c>
      <c r="I117" s="62">
        <v>43162</v>
      </c>
      <c r="J117" s="62">
        <v>43169</v>
      </c>
      <c r="K117" s="62">
        <v>43179</v>
      </c>
      <c r="L117" s="62">
        <v>43185</v>
      </c>
      <c r="M117" s="62">
        <v>43188</v>
      </c>
      <c r="N117" s="62">
        <v>43194</v>
      </c>
    </row>
    <row r="118" spans="2:14" ht="18" x14ac:dyDescent="0.3">
      <c r="B118" s="257"/>
      <c r="C118" s="152" t="str">
        <f>C117&amp;E118&amp;1</f>
        <v>QUINTANA ROO1Días para la notificación:1</v>
      </c>
      <c r="D118" s="16"/>
      <c r="E118" s="240" t="s">
        <v>110</v>
      </c>
      <c r="F118" s="240"/>
      <c r="G118" s="5"/>
      <c r="H118" s="41">
        <v>5</v>
      </c>
      <c r="I118" s="42">
        <v>15</v>
      </c>
      <c r="J118" s="43">
        <v>7</v>
      </c>
      <c r="K118" s="43">
        <v>10</v>
      </c>
      <c r="L118" s="43">
        <v>6</v>
      </c>
      <c r="M118" s="43">
        <v>3</v>
      </c>
      <c r="N118" s="44">
        <v>6</v>
      </c>
    </row>
    <row r="119" spans="2:14" ht="17.399999999999999" x14ac:dyDescent="0.3">
      <c r="B119" s="257"/>
      <c r="D119" s="33" t="s">
        <v>72</v>
      </c>
    </row>
    <row r="120" spans="2:14" ht="17.399999999999999" x14ac:dyDescent="0.3">
      <c r="B120" s="257"/>
      <c r="C120" s="33" t="s">
        <v>175</v>
      </c>
      <c r="D120" s="30" t="s">
        <v>45</v>
      </c>
      <c r="E120" s="62">
        <v>43103</v>
      </c>
      <c r="F120" s="62">
        <v>43142</v>
      </c>
      <c r="G120" s="19">
        <v>39</v>
      </c>
      <c r="H120" s="62">
        <v>43147</v>
      </c>
      <c r="I120" s="62">
        <v>43162</v>
      </c>
      <c r="J120" s="62">
        <v>43169</v>
      </c>
      <c r="K120" s="62">
        <v>43179</v>
      </c>
      <c r="L120" s="62">
        <v>43185</v>
      </c>
      <c r="M120" s="62">
        <v>43188</v>
      </c>
      <c r="N120" s="62">
        <v>43194</v>
      </c>
    </row>
    <row r="121" spans="2:14" ht="18" x14ac:dyDescent="0.3">
      <c r="B121" s="257"/>
      <c r="C121" s="152" t="str">
        <f>C120&amp;E121&amp;1</f>
        <v>SAN LUIS POTOSÍ1Días para la notificación:1</v>
      </c>
      <c r="D121" s="31"/>
      <c r="E121" s="240" t="s">
        <v>110</v>
      </c>
      <c r="F121" s="240"/>
      <c r="G121" s="5"/>
      <c r="H121" s="41">
        <v>5</v>
      </c>
      <c r="I121" s="42">
        <v>15</v>
      </c>
      <c r="J121" s="43">
        <v>7</v>
      </c>
      <c r="K121" s="43">
        <v>10</v>
      </c>
      <c r="L121" s="43">
        <v>6</v>
      </c>
      <c r="M121" s="43">
        <v>3</v>
      </c>
      <c r="N121" s="44">
        <v>6</v>
      </c>
    </row>
    <row r="122" spans="2:14" ht="17.399999999999999" x14ac:dyDescent="0.3">
      <c r="B122" s="257"/>
      <c r="C122" s="33" t="s">
        <v>176</v>
      </c>
      <c r="D122" s="30" t="s">
        <v>73</v>
      </c>
      <c r="E122" s="62">
        <v>43103</v>
      </c>
      <c r="F122" s="62">
        <v>43142</v>
      </c>
      <c r="G122" s="19">
        <v>39</v>
      </c>
      <c r="H122" s="62">
        <v>43147</v>
      </c>
      <c r="I122" s="62">
        <v>43162</v>
      </c>
      <c r="J122" s="62">
        <v>43169</v>
      </c>
      <c r="K122" s="62">
        <v>43179</v>
      </c>
      <c r="L122" s="62">
        <v>43185</v>
      </c>
      <c r="M122" s="62">
        <v>43188</v>
      </c>
      <c r="N122" s="62">
        <v>43194</v>
      </c>
    </row>
    <row r="123" spans="2:14" ht="18" x14ac:dyDescent="0.3">
      <c r="B123" s="257"/>
      <c r="C123" s="152" t="str">
        <f>C122&amp;E123&amp;2</f>
        <v>SAN LUIS POTOSÍ2Días para la notificación:2</v>
      </c>
      <c r="E123" s="240" t="s">
        <v>110</v>
      </c>
      <c r="F123" s="240"/>
      <c r="G123" s="5"/>
      <c r="H123" s="41">
        <v>5</v>
      </c>
      <c r="I123" s="42">
        <v>15</v>
      </c>
      <c r="J123" s="43">
        <v>7</v>
      </c>
      <c r="K123" s="43">
        <v>10</v>
      </c>
      <c r="L123" s="43">
        <v>6</v>
      </c>
      <c r="M123" s="43">
        <v>3</v>
      </c>
      <c r="N123" s="44">
        <v>6</v>
      </c>
    </row>
    <row r="124" spans="2:14" ht="17.399999999999999" x14ac:dyDescent="0.3">
      <c r="B124" s="257"/>
      <c r="D124" s="33" t="s">
        <v>74</v>
      </c>
    </row>
    <row r="125" spans="2:14" ht="17.399999999999999" x14ac:dyDescent="0.3">
      <c r="B125" s="257"/>
      <c r="C125" s="33" t="s">
        <v>177</v>
      </c>
      <c r="D125" s="30" t="s">
        <v>34</v>
      </c>
      <c r="E125" s="62">
        <v>43113</v>
      </c>
      <c r="F125" s="62">
        <v>43142</v>
      </c>
      <c r="G125" s="19">
        <v>29</v>
      </c>
      <c r="H125" s="62">
        <v>43147</v>
      </c>
      <c r="I125" s="62">
        <v>43162</v>
      </c>
      <c r="J125" s="62">
        <v>43169</v>
      </c>
      <c r="K125" s="62">
        <v>43179</v>
      </c>
      <c r="L125" s="62">
        <v>43185</v>
      </c>
      <c r="M125" s="62">
        <v>43188</v>
      </c>
      <c r="N125" s="62">
        <v>43194</v>
      </c>
    </row>
    <row r="126" spans="2:14" ht="18" x14ac:dyDescent="0.3">
      <c r="B126" s="257"/>
      <c r="C126" s="152" t="str">
        <f>C125&amp;E126&amp;1</f>
        <v>SINALOA1Días para la notificación:1</v>
      </c>
      <c r="D126" s="31"/>
      <c r="E126" s="240" t="s">
        <v>110</v>
      </c>
      <c r="F126" s="240"/>
      <c r="G126" s="5"/>
      <c r="H126" s="41">
        <v>5</v>
      </c>
      <c r="I126" s="42">
        <v>15</v>
      </c>
      <c r="J126" s="43">
        <v>7</v>
      </c>
      <c r="K126" s="43">
        <v>10</v>
      </c>
      <c r="L126" s="43">
        <v>6</v>
      </c>
      <c r="M126" s="43">
        <v>3</v>
      </c>
      <c r="N126" s="44">
        <v>6</v>
      </c>
    </row>
    <row r="127" spans="2:14" ht="17.399999999999999" x14ac:dyDescent="0.3">
      <c r="B127" s="257"/>
      <c r="C127" s="33" t="s">
        <v>178</v>
      </c>
      <c r="D127" s="30" t="s">
        <v>70</v>
      </c>
      <c r="E127" s="62">
        <v>43113</v>
      </c>
      <c r="F127" s="62">
        <v>43142</v>
      </c>
      <c r="G127" s="19">
        <v>29</v>
      </c>
      <c r="H127" s="62">
        <v>43147</v>
      </c>
      <c r="I127" s="62">
        <v>43162</v>
      </c>
      <c r="J127" s="62">
        <v>43169</v>
      </c>
      <c r="K127" s="62">
        <v>43179</v>
      </c>
      <c r="L127" s="62">
        <v>43185</v>
      </c>
      <c r="M127" s="62">
        <v>43188</v>
      </c>
      <c r="N127" s="62">
        <v>43194</v>
      </c>
    </row>
    <row r="128" spans="2:14" ht="18" x14ac:dyDescent="0.3">
      <c r="B128" s="257"/>
      <c r="C128" s="152" t="str">
        <f>C127&amp;E128&amp;2</f>
        <v>SINALOA2Días para la notificación:2</v>
      </c>
      <c r="E128" s="240" t="s">
        <v>110</v>
      </c>
      <c r="F128" s="240"/>
      <c r="G128" s="5"/>
      <c r="H128" s="41">
        <v>5</v>
      </c>
      <c r="I128" s="42">
        <v>15</v>
      </c>
      <c r="J128" s="43">
        <v>7</v>
      </c>
      <c r="K128" s="43">
        <v>10</v>
      </c>
      <c r="L128" s="43">
        <v>6</v>
      </c>
      <c r="M128" s="43">
        <v>3</v>
      </c>
      <c r="N128" s="44">
        <v>6</v>
      </c>
    </row>
    <row r="129" spans="2:14" ht="17.399999999999999" x14ac:dyDescent="0.3">
      <c r="B129" s="257"/>
      <c r="D129" s="33" t="s">
        <v>75</v>
      </c>
    </row>
    <row r="130" spans="2:14" ht="17.399999999999999" x14ac:dyDescent="0.3">
      <c r="B130" s="257"/>
      <c r="C130" s="33" t="s">
        <v>179</v>
      </c>
      <c r="D130" s="30" t="s">
        <v>25</v>
      </c>
      <c r="E130" s="62">
        <v>43123</v>
      </c>
      <c r="F130" s="62">
        <v>43142</v>
      </c>
      <c r="G130" s="19">
        <v>19</v>
      </c>
      <c r="H130" s="62">
        <v>43147</v>
      </c>
      <c r="I130" s="62">
        <v>43162</v>
      </c>
      <c r="J130" s="62">
        <v>43169</v>
      </c>
      <c r="K130" s="62">
        <v>43179</v>
      </c>
      <c r="L130" s="62">
        <v>43185</v>
      </c>
      <c r="M130" s="62">
        <v>43188</v>
      </c>
      <c r="N130" s="62">
        <v>43194</v>
      </c>
    </row>
    <row r="131" spans="2:14" ht="18" x14ac:dyDescent="0.3">
      <c r="B131" s="257"/>
      <c r="C131" s="152" t="str">
        <f>C130&amp;E131&amp;1</f>
        <v>SONORA1Días para la notificación:1</v>
      </c>
      <c r="D131" s="31"/>
      <c r="E131" s="240" t="s">
        <v>110</v>
      </c>
      <c r="F131" s="240"/>
      <c r="G131" s="5"/>
      <c r="H131" s="41">
        <v>5</v>
      </c>
      <c r="I131" s="42">
        <v>15</v>
      </c>
      <c r="J131" s="43">
        <v>7</v>
      </c>
      <c r="K131" s="43">
        <v>10</v>
      </c>
      <c r="L131" s="43">
        <v>6</v>
      </c>
      <c r="M131" s="43">
        <v>3</v>
      </c>
      <c r="N131" s="44">
        <v>6</v>
      </c>
    </row>
    <row r="132" spans="2:14" ht="17.399999999999999" x14ac:dyDescent="0.3">
      <c r="B132" s="257"/>
      <c r="C132" s="33" t="s">
        <v>180</v>
      </c>
      <c r="D132" s="30" t="s">
        <v>76</v>
      </c>
      <c r="E132" s="62">
        <v>43123</v>
      </c>
      <c r="F132" s="62">
        <v>43142</v>
      </c>
      <c r="G132" s="19">
        <v>19</v>
      </c>
      <c r="H132" s="62">
        <v>43147</v>
      </c>
      <c r="I132" s="62">
        <v>43162</v>
      </c>
      <c r="J132" s="62">
        <v>43169</v>
      </c>
      <c r="K132" s="62">
        <v>43179</v>
      </c>
      <c r="L132" s="62">
        <v>43185</v>
      </c>
      <c r="M132" s="62">
        <v>43188</v>
      </c>
      <c r="N132" s="62">
        <v>43194</v>
      </c>
    </row>
    <row r="133" spans="2:14" ht="18" x14ac:dyDescent="0.3">
      <c r="B133" s="257"/>
      <c r="C133" s="152" t="str">
        <f>C132&amp;E133&amp;2</f>
        <v>SONORA2Días para la notificación:2</v>
      </c>
      <c r="E133" s="240" t="s">
        <v>110</v>
      </c>
      <c r="F133" s="240"/>
      <c r="G133" s="5"/>
      <c r="H133" s="41">
        <v>5</v>
      </c>
      <c r="I133" s="42">
        <v>15</v>
      </c>
      <c r="J133" s="43">
        <v>7</v>
      </c>
      <c r="K133" s="43">
        <v>10</v>
      </c>
      <c r="L133" s="43">
        <v>6</v>
      </c>
      <c r="M133" s="43">
        <v>3</v>
      </c>
      <c r="N133" s="44">
        <v>6</v>
      </c>
    </row>
    <row r="134" spans="2:14" ht="17.399999999999999" x14ac:dyDescent="0.3">
      <c r="B134" s="257"/>
      <c r="D134" s="33" t="s">
        <v>77</v>
      </c>
    </row>
    <row r="135" spans="2:14" ht="17.399999999999999" x14ac:dyDescent="0.3">
      <c r="B135" s="257"/>
      <c r="C135" s="33" t="s">
        <v>181</v>
      </c>
      <c r="D135" s="30" t="s">
        <v>33</v>
      </c>
      <c r="E135" s="62">
        <v>43093</v>
      </c>
      <c r="F135" s="62">
        <v>43142</v>
      </c>
      <c r="G135" s="19">
        <v>49</v>
      </c>
      <c r="H135" s="62">
        <v>43147</v>
      </c>
      <c r="I135" s="62">
        <v>43159</v>
      </c>
      <c r="J135" s="62">
        <v>43166</v>
      </c>
      <c r="K135" s="62">
        <v>43176</v>
      </c>
      <c r="L135" s="62">
        <v>43178</v>
      </c>
      <c r="M135" s="62">
        <v>43179</v>
      </c>
      <c r="N135" s="62">
        <v>43182</v>
      </c>
    </row>
    <row r="136" spans="2:14" ht="18" x14ac:dyDescent="0.3">
      <c r="B136" s="257"/>
      <c r="C136" s="152" t="str">
        <f>C135&amp;E136&amp;1</f>
        <v>TABASCO1Días para la notificación:1</v>
      </c>
      <c r="D136" s="31"/>
      <c r="E136" s="240" t="s">
        <v>110</v>
      </c>
      <c r="F136" s="240"/>
      <c r="G136" s="5"/>
      <c r="H136" s="41">
        <v>5</v>
      </c>
      <c r="I136" s="42">
        <v>12</v>
      </c>
      <c r="J136" s="43">
        <v>7</v>
      </c>
      <c r="K136" s="43">
        <v>10</v>
      </c>
      <c r="L136" s="43">
        <v>2</v>
      </c>
      <c r="M136" s="43">
        <v>1</v>
      </c>
      <c r="N136" s="44">
        <v>3</v>
      </c>
    </row>
    <row r="137" spans="2:14" ht="17.399999999999999" x14ac:dyDescent="0.3">
      <c r="B137" s="257"/>
      <c r="C137" s="33" t="s">
        <v>182</v>
      </c>
      <c r="D137" s="30" t="s">
        <v>25</v>
      </c>
      <c r="E137" s="62">
        <v>43093</v>
      </c>
      <c r="F137" s="62">
        <v>43142</v>
      </c>
      <c r="G137" s="19">
        <v>49</v>
      </c>
      <c r="H137" s="62">
        <v>43147</v>
      </c>
      <c r="I137" s="62">
        <v>43159</v>
      </c>
      <c r="J137" s="62">
        <v>43166</v>
      </c>
      <c r="K137" s="62">
        <v>43176</v>
      </c>
      <c r="L137" s="62">
        <v>43178</v>
      </c>
      <c r="M137" s="62">
        <v>43179</v>
      </c>
      <c r="N137" s="62">
        <v>43182</v>
      </c>
    </row>
    <row r="138" spans="2:14" ht="18" x14ac:dyDescent="0.3">
      <c r="B138" s="257"/>
      <c r="C138" s="152" t="str">
        <f>C137&amp;E138&amp;2</f>
        <v>TABASCO2Días para la notificación:2</v>
      </c>
      <c r="D138" s="31"/>
      <c r="E138" s="240" t="s">
        <v>110</v>
      </c>
      <c r="F138" s="240"/>
      <c r="G138" s="5"/>
      <c r="H138" s="41">
        <v>5</v>
      </c>
      <c r="I138" s="42">
        <v>12</v>
      </c>
      <c r="J138" s="43">
        <v>7</v>
      </c>
      <c r="K138" s="43">
        <v>10</v>
      </c>
      <c r="L138" s="43">
        <v>2</v>
      </c>
      <c r="M138" s="43">
        <v>1</v>
      </c>
      <c r="N138" s="44">
        <v>3</v>
      </c>
    </row>
    <row r="139" spans="2:14" ht="17.399999999999999" x14ac:dyDescent="0.3">
      <c r="B139" s="257"/>
      <c r="C139" s="33" t="s">
        <v>183</v>
      </c>
      <c r="D139" s="30" t="s">
        <v>78</v>
      </c>
      <c r="E139" s="62">
        <v>43093</v>
      </c>
      <c r="F139" s="62">
        <v>43142</v>
      </c>
      <c r="G139" s="19">
        <v>49</v>
      </c>
      <c r="H139" s="62">
        <v>43147</v>
      </c>
      <c r="I139" s="62">
        <v>43159</v>
      </c>
      <c r="J139" s="62">
        <v>43166</v>
      </c>
      <c r="K139" s="62">
        <v>43176</v>
      </c>
      <c r="L139" s="62">
        <v>43178</v>
      </c>
      <c r="M139" s="62">
        <v>43179</v>
      </c>
      <c r="N139" s="62">
        <v>43182</v>
      </c>
    </row>
    <row r="140" spans="2:14" ht="18" x14ac:dyDescent="0.3">
      <c r="B140" s="257"/>
      <c r="C140" s="152" t="str">
        <f>C139&amp;E140&amp;3</f>
        <v>TABASCO3Días para la notificación:3</v>
      </c>
      <c r="E140" s="240" t="s">
        <v>110</v>
      </c>
      <c r="F140" s="240"/>
      <c r="G140" s="5"/>
      <c r="H140" s="41">
        <v>5</v>
      </c>
      <c r="I140" s="42">
        <v>12</v>
      </c>
      <c r="J140" s="43">
        <v>7</v>
      </c>
      <c r="K140" s="43">
        <v>10</v>
      </c>
      <c r="L140" s="43">
        <v>2</v>
      </c>
      <c r="M140" s="43">
        <v>1</v>
      </c>
      <c r="N140" s="44">
        <v>3</v>
      </c>
    </row>
    <row r="141" spans="2:14" ht="17.399999999999999" x14ac:dyDescent="0.3">
      <c r="B141" s="257"/>
      <c r="D141" s="32" t="s">
        <v>79</v>
      </c>
    </row>
    <row r="142" spans="2:14" ht="17.399999999999999" x14ac:dyDescent="0.3">
      <c r="B142" s="257"/>
      <c r="C142" s="32" t="s">
        <v>184</v>
      </c>
      <c r="D142" s="30" t="s">
        <v>80</v>
      </c>
      <c r="E142" s="62">
        <v>43113</v>
      </c>
      <c r="F142" s="62">
        <v>43142</v>
      </c>
      <c r="G142" s="19">
        <v>29</v>
      </c>
      <c r="H142" s="62">
        <v>43147</v>
      </c>
      <c r="I142" s="62">
        <v>43162</v>
      </c>
      <c r="J142" s="62">
        <v>43169</v>
      </c>
      <c r="K142" s="62">
        <v>43179</v>
      </c>
      <c r="L142" s="62">
        <v>43185</v>
      </c>
      <c r="M142" s="62">
        <v>43188</v>
      </c>
      <c r="N142" s="62">
        <v>43194</v>
      </c>
    </row>
    <row r="143" spans="2:14" ht="18" x14ac:dyDescent="0.3">
      <c r="B143" s="257"/>
      <c r="C143" s="152" t="str">
        <f>C142&amp;E143&amp;1</f>
        <v>TAMAULIPAS1Días para la notificación:1</v>
      </c>
      <c r="D143" s="16"/>
      <c r="E143" s="240" t="s">
        <v>110</v>
      </c>
      <c r="F143" s="240"/>
      <c r="G143" s="5"/>
      <c r="H143" s="41">
        <v>5</v>
      </c>
      <c r="I143" s="42">
        <v>15</v>
      </c>
      <c r="J143" s="43">
        <v>7</v>
      </c>
      <c r="K143" s="43">
        <v>10</v>
      </c>
      <c r="L143" s="43">
        <v>6</v>
      </c>
      <c r="M143" s="43">
        <v>3</v>
      </c>
      <c r="N143" s="44">
        <v>6</v>
      </c>
    </row>
    <row r="144" spans="2:14" ht="17.399999999999999" x14ac:dyDescent="0.3">
      <c r="B144" s="257"/>
      <c r="D144" s="32" t="s">
        <v>81</v>
      </c>
    </row>
    <row r="145" spans="2:14" ht="17.399999999999999" x14ac:dyDescent="0.3">
      <c r="B145" s="257"/>
      <c r="C145" s="32" t="s">
        <v>185</v>
      </c>
      <c r="D145" s="30" t="s">
        <v>45</v>
      </c>
      <c r="E145" s="62">
        <v>43123</v>
      </c>
      <c r="F145" s="62">
        <v>43142</v>
      </c>
      <c r="G145" s="19">
        <v>19</v>
      </c>
      <c r="H145" s="62">
        <v>43147</v>
      </c>
      <c r="I145" s="62">
        <v>43162</v>
      </c>
      <c r="J145" s="62">
        <v>43169</v>
      </c>
      <c r="K145" s="62">
        <v>43179</v>
      </c>
      <c r="L145" s="62">
        <v>43185</v>
      </c>
      <c r="M145" s="62">
        <v>43188</v>
      </c>
      <c r="N145" s="62">
        <v>43194</v>
      </c>
    </row>
    <row r="146" spans="2:14" ht="18" x14ac:dyDescent="0.3">
      <c r="B146" s="257"/>
      <c r="C146" s="152" t="str">
        <f>C145&amp;E146&amp;1</f>
        <v>TLAXCALA1Días para la notificación:1</v>
      </c>
      <c r="D146" s="16"/>
      <c r="E146" s="240" t="s">
        <v>110</v>
      </c>
      <c r="F146" s="240"/>
      <c r="G146" s="5"/>
      <c r="H146" s="41">
        <v>5</v>
      </c>
      <c r="I146" s="42">
        <v>15</v>
      </c>
      <c r="J146" s="43">
        <v>7</v>
      </c>
      <c r="K146" s="43">
        <v>10</v>
      </c>
      <c r="L146" s="43">
        <v>6</v>
      </c>
      <c r="M146" s="43">
        <v>3</v>
      </c>
      <c r="N146" s="44">
        <v>6</v>
      </c>
    </row>
    <row r="147" spans="2:14" ht="17.399999999999999" x14ac:dyDescent="0.3">
      <c r="B147" s="257"/>
      <c r="D147" s="33" t="s">
        <v>82</v>
      </c>
    </row>
    <row r="148" spans="2:14" ht="17.399999999999999" x14ac:dyDescent="0.3">
      <c r="B148" s="257"/>
      <c r="C148" s="33" t="s">
        <v>186</v>
      </c>
      <c r="D148" s="30" t="s">
        <v>33</v>
      </c>
      <c r="E148" s="62">
        <v>43103</v>
      </c>
      <c r="F148" s="62">
        <v>43142</v>
      </c>
      <c r="G148" s="19">
        <v>39</v>
      </c>
      <c r="H148" s="62">
        <v>43147</v>
      </c>
      <c r="I148" s="62">
        <v>43159</v>
      </c>
      <c r="J148" s="62">
        <v>43166</v>
      </c>
      <c r="K148" s="62">
        <v>43176</v>
      </c>
      <c r="L148" s="62">
        <v>43178</v>
      </c>
      <c r="M148" s="62">
        <v>43179</v>
      </c>
      <c r="N148" s="62">
        <v>43182</v>
      </c>
    </row>
    <row r="149" spans="2:14" ht="18" x14ac:dyDescent="0.3">
      <c r="B149" s="257"/>
      <c r="C149" s="152" t="str">
        <f>C148&amp;E149&amp;1</f>
        <v>VERACRUZ1Días para la notificación:1</v>
      </c>
      <c r="D149" s="31"/>
      <c r="E149" s="240" t="s">
        <v>110</v>
      </c>
      <c r="F149" s="240"/>
      <c r="G149" s="5"/>
      <c r="H149" s="41">
        <v>5</v>
      </c>
      <c r="I149" s="42">
        <v>12</v>
      </c>
      <c r="J149" s="43">
        <v>7</v>
      </c>
      <c r="K149" s="43">
        <v>10</v>
      </c>
      <c r="L149" s="43">
        <v>2</v>
      </c>
      <c r="M149" s="43">
        <v>1</v>
      </c>
      <c r="N149" s="44">
        <v>3</v>
      </c>
    </row>
    <row r="150" spans="2:14" ht="17.399999999999999" x14ac:dyDescent="0.3">
      <c r="B150" s="257"/>
      <c r="C150" s="33" t="s">
        <v>187</v>
      </c>
      <c r="D150" s="57" t="s">
        <v>83</v>
      </c>
      <c r="E150" s="62">
        <v>43123</v>
      </c>
      <c r="F150" s="62">
        <v>43142</v>
      </c>
      <c r="G150" s="19">
        <v>19</v>
      </c>
      <c r="H150" s="62">
        <v>43147</v>
      </c>
      <c r="I150" s="62">
        <v>43162</v>
      </c>
      <c r="J150" s="62">
        <v>43169</v>
      </c>
      <c r="K150" s="62">
        <v>43179</v>
      </c>
      <c r="L150" s="62">
        <v>43185</v>
      </c>
      <c r="M150" s="62">
        <v>43188</v>
      </c>
      <c r="N150" s="62">
        <v>43194</v>
      </c>
    </row>
    <row r="151" spans="2:14" ht="18" x14ac:dyDescent="0.3">
      <c r="B151" s="257"/>
      <c r="C151" s="152" t="str">
        <f>C150&amp;E151&amp;2</f>
        <v>VERACRUZ2Días para la notificación:2</v>
      </c>
      <c r="E151" s="240" t="s">
        <v>110</v>
      </c>
      <c r="F151" s="240"/>
      <c r="G151" s="5"/>
      <c r="H151" s="41">
        <v>5</v>
      </c>
      <c r="I151" s="42">
        <v>15</v>
      </c>
      <c r="J151" s="43">
        <v>7</v>
      </c>
      <c r="K151" s="43">
        <v>10</v>
      </c>
      <c r="L151" s="43">
        <v>6</v>
      </c>
      <c r="M151" s="43">
        <v>3</v>
      </c>
      <c r="N151" s="44">
        <v>6</v>
      </c>
    </row>
    <row r="152" spans="2:14" ht="17.399999999999999" x14ac:dyDescent="0.3">
      <c r="B152" s="257"/>
      <c r="D152" s="33" t="s">
        <v>84</v>
      </c>
    </row>
    <row r="153" spans="2:14" ht="17.399999999999999" x14ac:dyDescent="0.3">
      <c r="B153" s="257"/>
      <c r="C153" s="33" t="s">
        <v>188</v>
      </c>
      <c r="D153" s="30" t="s">
        <v>33</v>
      </c>
      <c r="E153" s="62">
        <v>43083</v>
      </c>
      <c r="F153" s="62">
        <v>43142</v>
      </c>
      <c r="G153" s="19">
        <v>59</v>
      </c>
      <c r="H153" s="62">
        <v>43147</v>
      </c>
      <c r="I153" s="62">
        <v>43159</v>
      </c>
      <c r="J153" s="62">
        <v>43166</v>
      </c>
      <c r="K153" s="62">
        <v>43176</v>
      </c>
      <c r="L153" s="62">
        <v>43178</v>
      </c>
      <c r="M153" s="62">
        <v>43179</v>
      </c>
      <c r="N153" s="62">
        <v>43182</v>
      </c>
    </row>
    <row r="154" spans="2:14" ht="18" x14ac:dyDescent="0.3">
      <c r="B154" s="257"/>
      <c r="C154" s="152" t="str">
        <f>C153&amp;E154&amp;1</f>
        <v>YUCATÁN1Días para la notificación:1</v>
      </c>
      <c r="D154" s="31"/>
      <c r="E154" s="240" t="s">
        <v>110</v>
      </c>
      <c r="F154" s="240"/>
      <c r="G154" s="5"/>
      <c r="H154" s="41">
        <v>5</v>
      </c>
      <c r="I154" s="42">
        <v>12</v>
      </c>
      <c r="J154" s="43">
        <v>7</v>
      </c>
      <c r="K154" s="43">
        <v>10</v>
      </c>
      <c r="L154" s="43">
        <v>2</v>
      </c>
      <c r="M154" s="43">
        <v>1</v>
      </c>
      <c r="N154" s="44">
        <v>3</v>
      </c>
    </row>
    <row r="155" spans="2:14" ht="17.399999999999999" x14ac:dyDescent="0.3">
      <c r="B155" s="257"/>
      <c r="C155" s="33" t="s">
        <v>189</v>
      </c>
      <c r="D155" s="30" t="s">
        <v>45</v>
      </c>
      <c r="E155" s="62">
        <v>43083</v>
      </c>
      <c r="F155" s="62">
        <v>43142</v>
      </c>
      <c r="G155" s="19">
        <v>59</v>
      </c>
      <c r="H155" s="62">
        <v>43147</v>
      </c>
      <c r="I155" s="62">
        <v>43159</v>
      </c>
      <c r="J155" s="62">
        <v>43166</v>
      </c>
      <c r="K155" s="62">
        <v>43176</v>
      </c>
      <c r="L155" s="62">
        <v>43178</v>
      </c>
      <c r="M155" s="62">
        <v>43179</v>
      </c>
      <c r="N155" s="62">
        <v>43182</v>
      </c>
    </row>
    <row r="156" spans="2:14" ht="18" x14ac:dyDescent="0.3">
      <c r="B156" s="257"/>
      <c r="C156" s="152" t="str">
        <f>C155&amp;E156&amp;2</f>
        <v>YUCATÁN2Días para la notificación:2</v>
      </c>
      <c r="D156" s="31"/>
      <c r="E156" s="240" t="s">
        <v>110</v>
      </c>
      <c r="F156" s="240"/>
      <c r="G156" s="5"/>
      <c r="H156" s="41">
        <v>5</v>
      </c>
      <c r="I156" s="42">
        <v>12</v>
      </c>
      <c r="J156" s="43">
        <v>7</v>
      </c>
      <c r="K156" s="43">
        <v>10</v>
      </c>
      <c r="L156" s="43">
        <v>2</v>
      </c>
      <c r="M156" s="43">
        <v>1</v>
      </c>
      <c r="N156" s="44">
        <v>3</v>
      </c>
    </row>
    <row r="157" spans="2:14" ht="17.399999999999999" x14ac:dyDescent="0.3">
      <c r="B157" s="257"/>
      <c r="C157" s="33" t="s">
        <v>190</v>
      </c>
      <c r="D157" s="30" t="s">
        <v>85</v>
      </c>
      <c r="E157" s="62">
        <v>43083</v>
      </c>
      <c r="F157" s="62">
        <v>43142</v>
      </c>
      <c r="G157" s="19">
        <v>59</v>
      </c>
      <c r="H157" s="62">
        <v>43147</v>
      </c>
      <c r="I157" s="62">
        <v>43159</v>
      </c>
      <c r="J157" s="62">
        <v>43166</v>
      </c>
      <c r="K157" s="62">
        <v>43176</v>
      </c>
      <c r="L157" s="62">
        <v>43178</v>
      </c>
      <c r="M157" s="62">
        <v>43179</v>
      </c>
      <c r="N157" s="62">
        <v>43182</v>
      </c>
    </row>
    <row r="158" spans="2:14" ht="18" x14ac:dyDescent="0.3">
      <c r="B158" s="257"/>
      <c r="C158" s="152" t="str">
        <f>C157&amp;E158&amp;3</f>
        <v>YUCATÁN3Días para la notificación:3</v>
      </c>
      <c r="E158" s="240" t="s">
        <v>110</v>
      </c>
      <c r="F158" s="240"/>
      <c r="G158" s="5"/>
      <c r="H158" s="41">
        <v>5</v>
      </c>
      <c r="I158" s="42">
        <v>12</v>
      </c>
      <c r="J158" s="43">
        <v>7</v>
      </c>
      <c r="K158" s="43">
        <v>10</v>
      </c>
      <c r="L158" s="43">
        <v>2</v>
      </c>
      <c r="M158" s="43">
        <v>1</v>
      </c>
      <c r="N158" s="44">
        <v>3</v>
      </c>
    </row>
    <row r="159" spans="2:14" ht="17.399999999999999" x14ac:dyDescent="0.3">
      <c r="B159" s="257"/>
      <c r="D159" s="33" t="s">
        <v>86</v>
      </c>
    </row>
    <row r="160" spans="2:14" ht="17.399999999999999" x14ac:dyDescent="0.3">
      <c r="B160" s="257"/>
      <c r="C160" s="33" t="s">
        <v>191</v>
      </c>
      <c r="D160" s="30" t="s">
        <v>21</v>
      </c>
      <c r="E160" s="62">
        <v>43103</v>
      </c>
      <c r="F160" s="62">
        <v>43142</v>
      </c>
      <c r="G160" s="19">
        <v>39</v>
      </c>
      <c r="H160" s="62">
        <v>43147</v>
      </c>
      <c r="I160" s="62">
        <v>43162</v>
      </c>
      <c r="J160" s="62">
        <v>43169</v>
      </c>
      <c r="K160" s="62">
        <v>43179</v>
      </c>
      <c r="L160" s="62">
        <v>43185</v>
      </c>
      <c r="M160" s="62">
        <v>43188</v>
      </c>
      <c r="N160" s="62">
        <v>43194</v>
      </c>
    </row>
    <row r="161" spans="1:14" ht="18" x14ac:dyDescent="0.3">
      <c r="B161" s="257"/>
      <c r="C161" s="152" t="str">
        <f>C160&amp;E161&amp;1</f>
        <v>ZACATECAS1Días para la notificación:1</v>
      </c>
      <c r="D161" s="31"/>
      <c r="E161" s="240" t="s">
        <v>110</v>
      </c>
      <c r="F161" s="240"/>
      <c r="G161" s="5"/>
      <c r="H161" s="41">
        <v>5</v>
      </c>
      <c r="I161" s="42">
        <v>15</v>
      </c>
      <c r="J161" s="43">
        <v>7</v>
      </c>
      <c r="K161" s="43">
        <v>10</v>
      </c>
      <c r="L161" s="43">
        <v>6</v>
      </c>
      <c r="M161" s="43">
        <v>3</v>
      </c>
      <c r="N161" s="44">
        <v>6</v>
      </c>
    </row>
    <row r="162" spans="1:14" ht="17.399999999999999" x14ac:dyDescent="0.3">
      <c r="B162" s="257"/>
      <c r="C162" s="33" t="s">
        <v>192</v>
      </c>
      <c r="D162" s="30" t="s">
        <v>73</v>
      </c>
      <c r="E162" s="62">
        <v>43103</v>
      </c>
      <c r="F162" s="62">
        <v>43142</v>
      </c>
      <c r="G162" s="19">
        <v>39</v>
      </c>
      <c r="H162" s="62">
        <v>43147</v>
      </c>
      <c r="I162" s="62">
        <v>43162</v>
      </c>
      <c r="J162" s="62">
        <v>43169</v>
      </c>
      <c r="K162" s="62">
        <v>43179</v>
      </c>
      <c r="L162" s="62">
        <v>43185</v>
      </c>
      <c r="M162" s="62">
        <v>43188</v>
      </c>
      <c r="N162" s="62">
        <v>43194</v>
      </c>
    </row>
    <row r="163" spans="1:14" ht="18" x14ac:dyDescent="0.3">
      <c r="C163" s="152" t="str">
        <f>C162&amp;E163&amp;2</f>
        <v>ZACATECAS2Días para la notificación:2</v>
      </c>
      <c r="E163" s="240" t="s">
        <v>110</v>
      </c>
      <c r="F163" s="240"/>
      <c r="G163" s="5"/>
      <c r="H163" s="41">
        <v>5</v>
      </c>
      <c r="I163" s="42">
        <v>15</v>
      </c>
      <c r="J163" s="43">
        <v>7</v>
      </c>
      <c r="K163" s="43">
        <v>10</v>
      </c>
      <c r="L163" s="43">
        <v>6</v>
      </c>
      <c r="M163" s="43">
        <v>3</v>
      </c>
      <c r="N163" s="44">
        <v>6</v>
      </c>
    </row>
    <row r="165" spans="1:14" ht="20.399999999999999" customHeight="1" x14ac:dyDescent="0.3">
      <c r="A165" s="1"/>
      <c r="B165" s="70"/>
      <c r="C165" s="78"/>
      <c r="D165" s="254" t="s">
        <v>121</v>
      </c>
      <c r="E165" s="254"/>
      <c r="F165" s="254"/>
    </row>
    <row r="166" spans="1:14" ht="17.399999999999999" x14ac:dyDescent="0.3">
      <c r="A166" s="1"/>
      <c r="B166" s="70"/>
      <c r="D166" s="33" t="s">
        <v>82</v>
      </c>
    </row>
    <row r="167" spans="1:14" ht="17.399999999999999" x14ac:dyDescent="0.3">
      <c r="A167" s="1"/>
      <c r="B167" s="70"/>
      <c r="C167" s="33" t="s">
        <v>186</v>
      </c>
      <c r="D167" s="30" t="s">
        <v>120</v>
      </c>
      <c r="E167" s="62">
        <v>43132</v>
      </c>
      <c r="F167" s="62">
        <v>43141</v>
      </c>
      <c r="G167" s="19">
        <v>10</v>
      </c>
      <c r="H167" s="62">
        <v>43144</v>
      </c>
      <c r="I167" s="62">
        <v>43150</v>
      </c>
      <c r="J167" s="62">
        <v>43157</v>
      </c>
      <c r="K167" s="62">
        <v>43164</v>
      </c>
      <c r="L167" s="62">
        <v>43167</v>
      </c>
      <c r="M167" s="62">
        <v>43168</v>
      </c>
      <c r="N167" s="62">
        <v>43173</v>
      </c>
    </row>
    <row r="168" spans="1:14" ht="15" customHeight="1" x14ac:dyDescent="0.3">
      <c r="A168" s="1"/>
      <c r="E168" s="5"/>
      <c r="F168" s="5"/>
      <c r="G168" s="5"/>
      <c r="H168" s="44">
        <v>3</v>
      </c>
      <c r="I168" s="44">
        <v>6</v>
      </c>
      <c r="J168" s="44">
        <v>7</v>
      </c>
      <c r="K168" s="44">
        <v>7</v>
      </c>
      <c r="L168" s="44">
        <v>3</v>
      </c>
      <c r="M168" s="44">
        <v>1</v>
      </c>
      <c r="N168" s="44">
        <v>5</v>
      </c>
    </row>
  </sheetData>
  <mergeCells count="70">
    <mergeCell ref="D165:F165"/>
    <mergeCell ref="J2:L2"/>
    <mergeCell ref="B10:B162"/>
    <mergeCell ref="D2:H2"/>
    <mergeCell ref="E154:F154"/>
    <mergeCell ref="E156:F156"/>
    <mergeCell ref="E158:F158"/>
    <mergeCell ref="E161:F161"/>
    <mergeCell ref="E128:F128"/>
    <mergeCell ref="E131:F131"/>
    <mergeCell ref="E133:F133"/>
    <mergeCell ref="E136:F136"/>
    <mergeCell ref="E138:F138"/>
    <mergeCell ref="E115:F115"/>
    <mergeCell ref="E118:F118"/>
    <mergeCell ref="E121:F121"/>
    <mergeCell ref="E123:F123"/>
    <mergeCell ref="E163:F163"/>
    <mergeCell ref="E140:F140"/>
    <mergeCell ref="E143:F143"/>
    <mergeCell ref="E146:F146"/>
    <mergeCell ref="E149:F149"/>
    <mergeCell ref="E151:F151"/>
    <mergeCell ref="E126:F126"/>
    <mergeCell ref="E103:F103"/>
    <mergeCell ref="E106:F106"/>
    <mergeCell ref="E108:F108"/>
    <mergeCell ref="E110:F110"/>
    <mergeCell ref="E113:F113"/>
    <mergeCell ref="E91:F91"/>
    <mergeCell ref="E93:F93"/>
    <mergeCell ref="E96:F96"/>
    <mergeCell ref="E98:F98"/>
    <mergeCell ref="E101:F101"/>
    <mergeCell ref="E79:F79"/>
    <mergeCell ref="E81:F81"/>
    <mergeCell ref="E84:F84"/>
    <mergeCell ref="E86:F86"/>
    <mergeCell ref="E89:F89"/>
    <mergeCell ref="E72:F72"/>
    <mergeCell ref="E74:F74"/>
    <mergeCell ref="E76:F76"/>
    <mergeCell ref="E59:F59"/>
    <mergeCell ref="E61:F61"/>
    <mergeCell ref="E64:F64"/>
    <mergeCell ref="E66:F66"/>
    <mergeCell ref="E69:F69"/>
    <mergeCell ref="E47:F47"/>
    <mergeCell ref="E49:F49"/>
    <mergeCell ref="E51:F51"/>
    <mergeCell ref="E54:F54"/>
    <mergeCell ref="E57:F57"/>
    <mergeCell ref="E35:F35"/>
    <mergeCell ref="E37:F37"/>
    <mergeCell ref="E39:F39"/>
    <mergeCell ref="E42:F42"/>
    <mergeCell ref="E44:F44"/>
    <mergeCell ref="E4:E5"/>
    <mergeCell ref="F4:F5"/>
    <mergeCell ref="G4:G5"/>
    <mergeCell ref="E7:F7"/>
    <mergeCell ref="E12:F12"/>
    <mergeCell ref="E27:F27"/>
    <mergeCell ref="E30:F30"/>
    <mergeCell ref="E32:F32"/>
    <mergeCell ref="E15:F15"/>
    <mergeCell ref="E17:F17"/>
    <mergeCell ref="E20:F20"/>
    <mergeCell ref="E22:F22"/>
    <mergeCell ref="E24:F24"/>
  </mergeCells>
  <printOptions horizontalCentered="1"/>
  <pageMargins left="0.15748031496062992" right="0.15748031496062992" top="0.27559055118110237" bottom="0.19685039370078741" header="0.15748031496062992" footer="0.15748031496062992"/>
  <pageSetup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R29"/>
  <sheetViews>
    <sheetView zoomScale="60" zoomScaleNormal="60" workbookViewId="0">
      <selection activeCell="D13" sqref="D13"/>
    </sheetView>
  </sheetViews>
  <sheetFormatPr baseColWidth="10" defaultRowHeight="14.4" x14ac:dyDescent="0.3"/>
  <cols>
    <col min="1" max="1" width="2.5546875" customWidth="1"/>
    <col min="2" max="2" width="0.88671875" customWidth="1"/>
    <col min="3" max="3" width="18.21875" hidden="1" customWidth="1"/>
    <col min="4" max="4" width="34.88671875" customWidth="1"/>
    <col min="5" max="5" width="25.33203125" customWidth="1"/>
    <col min="6" max="6" width="22.88671875" customWidth="1"/>
    <col min="7" max="7" width="10.6640625" customWidth="1"/>
    <col min="8" max="8" width="27.33203125" customWidth="1"/>
    <col min="9" max="9" width="26" customWidth="1"/>
    <col min="10" max="14" width="22.88671875" customWidth="1"/>
    <col min="15" max="15" width="2.5546875" customWidth="1"/>
    <col min="16" max="16" width="17" customWidth="1"/>
    <col min="17" max="17" width="30.44140625" hidden="1" customWidth="1"/>
    <col min="18" max="18" width="26.33203125" hidden="1" customWidth="1"/>
    <col min="19" max="20" width="17" customWidth="1"/>
  </cols>
  <sheetData>
    <row r="1" spans="1:18" ht="8.4" customHeight="1" x14ac:dyDescent="0.3">
      <c r="A1" s="107"/>
      <c r="R1" s="32" t="s">
        <v>19</v>
      </c>
    </row>
    <row r="2" spans="1:18" ht="33.6" x14ac:dyDescent="0.65">
      <c r="A2" s="108">
        <v>1</v>
      </c>
      <c r="B2" s="128" t="s">
        <v>122</v>
      </c>
      <c r="C2" s="128"/>
      <c r="D2" s="122"/>
      <c r="E2" s="122"/>
      <c r="F2" s="122"/>
      <c r="G2" s="122"/>
      <c r="H2" s="122"/>
      <c r="I2" s="122" t="s">
        <v>196</v>
      </c>
      <c r="J2" s="122"/>
      <c r="K2" s="123"/>
      <c r="L2" s="123"/>
      <c r="M2" s="1"/>
      <c r="N2" s="1"/>
      <c r="R2" s="33" t="s">
        <v>20</v>
      </c>
    </row>
    <row r="3" spans="1:18" ht="18" thickBot="1" x14ac:dyDescent="0.35">
      <c r="A3" s="108">
        <v>25</v>
      </c>
      <c r="B3" s="2"/>
      <c r="C3" s="2"/>
      <c r="D3" s="2"/>
      <c r="E3" s="2"/>
      <c r="F3" s="2"/>
      <c r="G3" s="2"/>
      <c r="H3" s="2"/>
      <c r="I3" s="2"/>
      <c r="R3" s="149" t="s">
        <v>24</v>
      </c>
    </row>
    <row r="4" spans="1:18" ht="52.2" x14ac:dyDescent="0.3">
      <c r="A4" s="107"/>
      <c r="B4" s="3"/>
      <c r="C4" s="3"/>
      <c r="D4" s="262" t="s">
        <v>131</v>
      </c>
      <c r="E4" s="269" t="s">
        <v>89</v>
      </c>
      <c r="F4" s="264" t="s">
        <v>90</v>
      </c>
      <c r="G4" s="264" t="s">
        <v>0</v>
      </c>
      <c r="H4" s="129" t="s">
        <v>4</v>
      </c>
      <c r="I4" s="129" t="s">
        <v>5</v>
      </c>
      <c r="J4" s="129" t="s">
        <v>10</v>
      </c>
      <c r="K4" s="129" t="s">
        <v>91</v>
      </c>
      <c r="L4" s="129" t="s">
        <v>11</v>
      </c>
      <c r="M4" s="129" t="s">
        <v>197</v>
      </c>
      <c r="N4" s="130" t="s">
        <v>1</v>
      </c>
      <c r="R4" s="119" t="s">
        <v>32</v>
      </c>
    </row>
    <row r="5" spans="1:18" ht="17.399999999999999" x14ac:dyDescent="0.3">
      <c r="B5" s="3"/>
      <c r="C5" s="3"/>
      <c r="D5" s="268" t="s">
        <v>132</v>
      </c>
      <c r="E5" s="249"/>
      <c r="F5" s="251"/>
      <c r="G5" s="251"/>
      <c r="H5" s="12" t="s">
        <v>3</v>
      </c>
      <c r="I5" s="12" t="s">
        <v>6</v>
      </c>
      <c r="J5" s="13" t="s">
        <v>7</v>
      </c>
      <c r="K5" s="13" t="s">
        <v>8</v>
      </c>
      <c r="L5" s="13" t="s">
        <v>9</v>
      </c>
      <c r="M5" s="13" t="s">
        <v>12</v>
      </c>
      <c r="N5" s="131" t="s">
        <v>9</v>
      </c>
      <c r="R5" s="119" t="s">
        <v>36</v>
      </c>
    </row>
    <row r="6" spans="1:18" ht="56.4" x14ac:dyDescent="0.3">
      <c r="B6" s="110" t="s">
        <v>88</v>
      </c>
      <c r="C6" s="110"/>
      <c r="D6" s="132" t="s">
        <v>116</v>
      </c>
      <c r="E6" s="105">
        <v>43083</v>
      </c>
      <c r="F6" s="105">
        <v>43142</v>
      </c>
      <c r="G6" s="112">
        <v>59</v>
      </c>
      <c r="H6" s="113">
        <v>43147</v>
      </c>
      <c r="I6" s="113">
        <v>43159</v>
      </c>
      <c r="J6" s="105">
        <v>43166</v>
      </c>
      <c r="K6" s="105">
        <v>43176</v>
      </c>
      <c r="L6" s="105">
        <v>43178</v>
      </c>
      <c r="M6" s="105">
        <v>43179</v>
      </c>
      <c r="N6" s="133">
        <v>43182</v>
      </c>
      <c r="R6" s="119" t="s">
        <v>40</v>
      </c>
    </row>
    <row r="7" spans="1:18" ht="18" x14ac:dyDescent="0.3">
      <c r="B7" s="110"/>
      <c r="C7" s="110"/>
      <c r="D7" s="270" t="s">
        <v>128</v>
      </c>
      <c r="E7" s="271"/>
      <c r="F7" s="271"/>
      <c r="G7" s="195"/>
      <c r="H7" s="196">
        <v>5</v>
      </c>
      <c r="I7" s="197">
        <v>12</v>
      </c>
      <c r="J7" s="198">
        <v>7</v>
      </c>
      <c r="K7" s="198">
        <v>10</v>
      </c>
      <c r="L7" s="198">
        <v>2</v>
      </c>
      <c r="M7" s="198">
        <v>1</v>
      </c>
      <c r="N7" s="198">
        <v>3</v>
      </c>
      <c r="R7" s="33" t="s">
        <v>28</v>
      </c>
    </row>
    <row r="8" spans="1:18" ht="18.600000000000001" thickBot="1" x14ac:dyDescent="0.35">
      <c r="B8" s="21"/>
      <c r="C8" s="21"/>
      <c r="D8" s="22"/>
      <c r="E8" s="23"/>
      <c r="F8" s="72"/>
      <c r="G8" s="23"/>
      <c r="H8" s="24"/>
      <c r="I8" s="24"/>
      <c r="J8" s="25"/>
      <c r="K8" s="25"/>
      <c r="L8" s="25"/>
      <c r="M8" s="25"/>
      <c r="N8" s="25"/>
      <c r="R8" s="149" t="s">
        <v>30</v>
      </c>
    </row>
    <row r="9" spans="1:18" ht="18.600000000000001" thickTop="1" x14ac:dyDescent="0.3">
      <c r="B9" s="88"/>
      <c r="C9" s="88"/>
      <c r="D9" s="16"/>
      <c r="E9" s="5"/>
      <c r="F9" s="5"/>
      <c r="G9" s="5"/>
      <c r="H9" s="14"/>
      <c r="I9" s="14"/>
      <c r="J9" s="15"/>
      <c r="K9" s="15"/>
      <c r="L9" s="15"/>
      <c r="M9" s="15"/>
      <c r="N9" s="15"/>
      <c r="R9" s="119" t="s">
        <v>44</v>
      </c>
    </row>
    <row r="10" spans="1:18" ht="33.6" x14ac:dyDescent="0.65">
      <c r="B10" s="128" t="s">
        <v>122</v>
      </c>
      <c r="C10" s="128"/>
      <c r="D10" s="122"/>
      <c r="E10" s="122"/>
      <c r="F10" s="122"/>
      <c r="G10" s="122"/>
      <c r="H10" s="122"/>
      <c r="I10" s="122" t="s">
        <v>198</v>
      </c>
      <c r="J10" s="122"/>
      <c r="K10" s="123"/>
      <c r="L10" s="123"/>
      <c r="M10" s="15"/>
      <c r="N10" s="15"/>
      <c r="R10" s="119" t="s">
        <v>55</v>
      </c>
    </row>
    <row r="11" spans="1:18" ht="18.600000000000001" thickBot="1" x14ac:dyDescent="0.35">
      <c r="B11" s="88"/>
      <c r="C11" s="88"/>
      <c r="D11" s="16"/>
      <c r="E11" s="5"/>
      <c r="F11" s="5"/>
      <c r="G11" s="5"/>
      <c r="H11" s="14"/>
      <c r="I11" s="14"/>
      <c r="J11" s="15"/>
      <c r="K11" s="15"/>
      <c r="L11" s="15"/>
      <c r="M11" s="15"/>
      <c r="N11" s="15"/>
      <c r="R11" s="119" t="s">
        <v>46</v>
      </c>
    </row>
    <row r="12" spans="1:18" ht="52.8" thickBot="1" x14ac:dyDescent="0.35">
      <c r="B12" s="88"/>
      <c r="C12" s="88"/>
      <c r="D12" s="89" t="s">
        <v>124</v>
      </c>
      <c r="E12" s="262" t="s">
        <v>89</v>
      </c>
      <c r="F12" s="264" t="s">
        <v>90</v>
      </c>
      <c r="G12" s="266" t="s">
        <v>0</v>
      </c>
      <c r="H12" s="135" t="s">
        <v>4</v>
      </c>
      <c r="I12" s="136" t="s">
        <v>5</v>
      </c>
      <c r="J12" s="136" t="s">
        <v>10</v>
      </c>
      <c r="K12" s="136" t="s">
        <v>91</v>
      </c>
      <c r="L12" s="136" t="s">
        <v>11</v>
      </c>
      <c r="M12" s="136" t="s">
        <v>197</v>
      </c>
      <c r="N12" s="137" t="s">
        <v>1</v>
      </c>
      <c r="R12" s="119" t="s">
        <v>48</v>
      </c>
    </row>
    <row r="13" spans="1:18" ht="58.5" customHeight="1" thickBot="1" x14ac:dyDescent="0.35">
      <c r="B13" s="90" t="s">
        <v>18</v>
      </c>
      <c r="C13" s="90"/>
      <c r="D13" s="178" t="s">
        <v>20</v>
      </c>
      <c r="E13" s="263"/>
      <c r="F13" s="265"/>
      <c r="G13" s="267"/>
      <c r="H13" s="138" t="s">
        <v>3</v>
      </c>
      <c r="I13" s="139" t="s">
        <v>6</v>
      </c>
      <c r="J13" s="140" t="s">
        <v>7</v>
      </c>
      <c r="K13" s="140" t="s">
        <v>8</v>
      </c>
      <c r="L13" s="140" t="s">
        <v>9</v>
      </c>
      <c r="M13" s="140" t="s">
        <v>12</v>
      </c>
      <c r="N13" s="141" t="s">
        <v>9</v>
      </c>
      <c r="R13" s="149" t="s">
        <v>51</v>
      </c>
    </row>
    <row r="14" spans="1:18" ht="34.799999999999997" customHeight="1" x14ac:dyDescent="0.3">
      <c r="B14" s="91" t="s">
        <v>199</v>
      </c>
      <c r="C14" s="150">
        <v>1</v>
      </c>
      <c r="D14" s="92" t="str">
        <f>IFERROR(VLOOKUP($D$13&amp;$C14,'PRECAMPAÑA FED-LOCAL '!$C$11:$N$164,2,0),"")</f>
        <v>16 DIPUTADOS MR</v>
      </c>
      <c r="E14" s="105">
        <f>IFERROR(VLOOKUP($D$13&amp;$C14,'PRECAMPAÑA FED-LOCAL '!$C$11:$N$164,3,0),"")</f>
        <v>43103</v>
      </c>
      <c r="F14" s="105">
        <f>IFERROR(VLOOKUP($D$13&amp;$C14,'PRECAMPAÑA FED-LOCAL '!$C$11:$N$164,4,0),"")</f>
        <v>43142</v>
      </c>
      <c r="G14" s="106">
        <f>IFERROR(VLOOKUP($D$13&amp;$C14,'PRECAMPAÑA FED-LOCAL '!$C$11:$N$164,5,0),"")</f>
        <v>39</v>
      </c>
      <c r="H14" s="95">
        <f>IF(VLOOKUP($D$13&amp;$C14,'PRECAMPAÑA FED-LOCAL '!$C$11:$N$164,6,0)=0,"",(VLOOKUP($D$13&amp;$C14,'PRECAMPAÑA FED-LOCAL '!$C$11:$N$164,6,0)))</f>
        <v>43147</v>
      </c>
      <c r="I14" s="95">
        <f>IF(VLOOKUP($D$13&amp;$C14,'PRECAMPAÑA FED-LOCAL '!$C$11:$N$164,7,0)=0,"",(VLOOKUP($D$13&amp;$C14,'PRECAMPAÑA FED-LOCAL '!$C$11:$N$164,7,0)))</f>
        <v>43162</v>
      </c>
      <c r="J14" s="95">
        <f>IF(VLOOKUP($D$13&amp;$C14,'PRECAMPAÑA FED-LOCAL '!$C$11:$N$164,8,0)=0,"",(VLOOKUP($D$13&amp;$C14,'PRECAMPAÑA FED-LOCAL '!$C$11:$N$164,8,0)))</f>
        <v>43169</v>
      </c>
      <c r="K14" s="95">
        <f>IF(VLOOKUP($D$13&amp;$C14,'PRECAMPAÑA FED-LOCAL '!$C$11:$N$164,9,0)=0,"",(VLOOKUP($D$13&amp;$C14,'PRECAMPAÑA FED-LOCAL '!$C$11:$N$164,9,0)))</f>
        <v>43179</v>
      </c>
      <c r="L14" s="95">
        <f>IF(VLOOKUP($D$13&amp;$C14,'PRECAMPAÑA FED-LOCAL '!$C$11:$N$164,10,0)=0,"",(VLOOKUP($D$13&amp;$C14,'PRECAMPAÑA FED-LOCAL '!$C$11:$N$164,10,0)))</f>
        <v>43185</v>
      </c>
      <c r="M14" s="95">
        <f>IF(VLOOKUP($D$13&amp;$C14,'PRECAMPAÑA FED-LOCAL '!$C$11:$N$164,11,0)=0,"",(VLOOKUP($D$13&amp;$C14,'PRECAMPAÑA FED-LOCAL '!$C$11:$N$164,11,0)))</f>
        <v>43188</v>
      </c>
      <c r="N14" s="156">
        <f>IF(VLOOKUP($D$13&amp;$C14,'PRECAMPAÑA FED-LOCAL '!$C$11:$N$164,12,0)=0,"",(VLOOKUP($D$13&amp;$C14,'PRECAMPAÑA FED-LOCAL '!$C$11:$N$164,12,0)))</f>
        <v>43194</v>
      </c>
      <c r="O14" s="155"/>
      <c r="R14" s="149" t="s">
        <v>52</v>
      </c>
    </row>
    <row r="15" spans="1:18" ht="18" x14ac:dyDescent="0.3">
      <c r="B15" s="90"/>
      <c r="C15" s="151"/>
      <c r="D15" s="200"/>
      <c r="E15" s="261" t="s">
        <v>110</v>
      </c>
      <c r="F15" s="259"/>
      <c r="G15" s="259"/>
      <c r="H15" s="201">
        <f>IFERROR(VLOOKUP($D$13&amp;$C$14&amp;$E$15&amp;$C$14,'PRECAMPAÑA FED-LOCAL '!$C$11:$N$164,6,0),"")</f>
        <v>5</v>
      </c>
      <c r="I15" s="201">
        <f>IFERROR(VLOOKUP($D$13&amp;$C$14&amp;$E$15&amp;$C$14,'PRECAMPAÑA FED-LOCAL '!$C$11:$N$164,7,0),"")</f>
        <v>15</v>
      </c>
      <c r="J15" s="201">
        <f>IFERROR(VLOOKUP($D$13&amp;$C$14&amp;$E$15&amp;$C$14,'PRECAMPAÑA FED-LOCAL '!$C$11:$N$164,8,0),"")</f>
        <v>7</v>
      </c>
      <c r="K15" s="201">
        <f>IFERROR(VLOOKUP($D$13&amp;$C$14&amp;$E$15&amp;$C$14,'PRECAMPAÑA FED-LOCAL '!$C$11:$N$164,9,0),"")</f>
        <v>10</v>
      </c>
      <c r="L15" s="201">
        <f>IFERROR(VLOOKUP($D$13&amp;$C$14&amp;$E$15&amp;$C$14,'PRECAMPAÑA FED-LOCAL '!$C$11:$N$164,10,0),"")</f>
        <v>6</v>
      </c>
      <c r="M15" s="201">
        <f>IFERROR(VLOOKUP($D$13&amp;$C$14&amp;$E$15&amp;$C$14,'PRECAMPAÑA FED-LOCAL '!$C$11:$N$164,11,0),"")</f>
        <v>3</v>
      </c>
      <c r="N15" s="196">
        <f>IFERROR(VLOOKUP($D$13&amp;$C$14&amp;$E$15&amp;$C$14,'PRECAMPAÑA FED-LOCAL '!$C$11:$N$164,12,0),"")</f>
        <v>6</v>
      </c>
      <c r="O15" s="88"/>
      <c r="R15" s="149" t="s">
        <v>56</v>
      </c>
    </row>
    <row r="16" spans="1:18" ht="34.799999999999997" customHeight="1" x14ac:dyDescent="0.3">
      <c r="B16" s="91" t="s">
        <v>200</v>
      </c>
      <c r="C16" s="150">
        <v>2</v>
      </c>
      <c r="D16" s="99" t="str">
        <f>IFERROR(VLOOKUP($D$13&amp;$C16,'PRECAMPAÑA FED-LOCAL '!$C$11:$N$164,2,0),"")</f>
        <v>5 AYUNTAMIENTOS</v>
      </c>
      <c r="E16" s="93">
        <f>IFERROR(VLOOKUP($D$13&amp;$C16,'PRECAMPAÑA FED-LOCAL '!$C$11:$N$164,3,0),"")</f>
        <v>43103</v>
      </c>
      <c r="F16" s="93">
        <f>IFERROR(VLOOKUP($D$13&amp;$C16,'PRECAMPAÑA FED-LOCAL '!$C$11:$N$164,4,0),"")</f>
        <v>43142</v>
      </c>
      <c r="G16" s="94">
        <f>IFERROR(VLOOKUP($D$13&amp;$C16,'PRECAMPAÑA FED-LOCAL '!$C$11:$N$164,5,0),"")</f>
        <v>39</v>
      </c>
      <c r="H16" s="100">
        <f>IFERROR(IF(VLOOKUP($D$13&amp;$C16,'PRECAMPAÑA FED-LOCAL '!$C$11:$N$164,6,0)=0,"",(VLOOKUP($D$13&amp;$C16,'PRECAMPAÑA FED-LOCAL '!$C$11:$N$164,6,0))),"")</f>
        <v>43147</v>
      </c>
      <c r="I16" s="100">
        <f>IFERROR(IF(VLOOKUP($D$13&amp;$C16,'PRECAMPAÑA FED-LOCAL '!$C$11:$N$164,7,0)=0,"",(VLOOKUP($D$13&amp;$C16,'PRECAMPAÑA FED-LOCAL '!$C$11:$N$164,7,0))),"")</f>
        <v>43162</v>
      </c>
      <c r="J16" s="100">
        <f>IFERROR(IF(VLOOKUP($D$13&amp;$C16,'PRECAMPAÑA FED-LOCAL '!$C$11:$N$164,8,0)=0,"",(VLOOKUP($D$13&amp;$C16,'PRECAMPAÑA FED-LOCAL '!$C$11:$N$164,8,0))),"")</f>
        <v>43169</v>
      </c>
      <c r="K16" s="100">
        <f>IFERROR(IF(VLOOKUP($D$13&amp;$C16,'PRECAMPAÑA FED-LOCAL '!$C$11:$N$164,9,0)=0,"",(VLOOKUP($D$13&amp;$C16,'PRECAMPAÑA FED-LOCAL '!$C$11:$N$164,9,0))),"")</f>
        <v>43179</v>
      </c>
      <c r="L16" s="100">
        <f>IFERROR(IF(VLOOKUP($D$13&amp;$C16,'PRECAMPAÑA FED-LOCAL '!$C$11:$N$164,10,0)=0,"",(VLOOKUP($D$13&amp;$C16,'PRECAMPAÑA FED-LOCAL '!$C$11:$N$164,10,0))),"")</f>
        <v>43185</v>
      </c>
      <c r="M16" s="100">
        <f>IFERROR(IF(VLOOKUP($D$13&amp;$C16,'PRECAMPAÑA FED-LOCAL '!$C$11:$N$164,11,0)=0,"",(VLOOKUP($D$13&amp;$C16,'PRECAMPAÑA FED-LOCAL '!$C$11:$N$164,11,0))),"")</f>
        <v>43188</v>
      </c>
      <c r="N16" s="199">
        <f>IFERROR(IF(VLOOKUP($D$13&amp;$C16,'PRECAMPAÑA FED-LOCAL '!$C$11:$N$164,12,0)=0,"",(VLOOKUP($D$13&amp;$C16,'PRECAMPAÑA FED-LOCAL '!$C$11:$N$164,12,0))),"")</f>
        <v>43194</v>
      </c>
      <c r="O16" s="155"/>
      <c r="R16" s="149" t="s">
        <v>58</v>
      </c>
    </row>
    <row r="17" spans="2:18" ht="18" x14ac:dyDescent="0.3">
      <c r="B17" s="90"/>
      <c r="C17" s="151"/>
      <c r="D17" s="200"/>
      <c r="E17" s="261" t="s">
        <v>203</v>
      </c>
      <c r="F17" s="259"/>
      <c r="G17" s="259"/>
      <c r="H17" s="201">
        <f>IFERROR(VLOOKUP($D$13&amp;$C$16&amp;$E$15&amp;$C$16,'PRECAMPAÑA FED-LOCAL '!$C$11:$N$164,6,0),"")</f>
        <v>5</v>
      </c>
      <c r="I17" s="201">
        <f>IFERROR(VLOOKUP($D$13&amp;$C$16&amp;$E$15&amp;$C$16,'PRECAMPAÑA FED-LOCAL '!$C$11:$N$164,7,0),"")</f>
        <v>15</v>
      </c>
      <c r="J17" s="201">
        <f>IFERROR(VLOOKUP($D$13&amp;$C$16&amp;$E$15&amp;$C$16,'PRECAMPAÑA FED-LOCAL '!$C$11:$N$164,8,0),"")</f>
        <v>7</v>
      </c>
      <c r="K17" s="201">
        <f>IFERROR(VLOOKUP($D$13&amp;$C$16&amp;$E$15&amp;$C$16,'PRECAMPAÑA FED-LOCAL '!$C$11:$N$164,9,0),"")</f>
        <v>10</v>
      </c>
      <c r="L17" s="201">
        <f>IFERROR(VLOOKUP($D$13&amp;$C$16&amp;$E$15&amp;$C$16,'PRECAMPAÑA FED-LOCAL '!$C$11:$N$164,10,0),"")</f>
        <v>6</v>
      </c>
      <c r="M17" s="201">
        <f>IFERROR(VLOOKUP($D$13&amp;$C$16&amp;$E$15&amp;$C$16,'PRECAMPAÑA FED-LOCAL '!$C$11:$N$164,11,0),"")</f>
        <v>3</v>
      </c>
      <c r="N17" s="196">
        <f>IFERROR(VLOOKUP($D$13&amp;$C$16&amp;$E$15&amp;$C$16,'PRECAMPAÑA FED-LOCAL '!$C$11:$N$164,12,0),"")</f>
        <v>6</v>
      </c>
      <c r="O17" s="88"/>
      <c r="R17" s="149" t="s">
        <v>61</v>
      </c>
    </row>
    <row r="18" spans="2:18" ht="34.799999999999997" customHeight="1" x14ac:dyDescent="0.3">
      <c r="B18" s="91" t="s">
        <v>201</v>
      </c>
      <c r="C18" s="150">
        <v>3</v>
      </c>
      <c r="D18" s="99" t="str">
        <f>IFERROR(VLOOKUP($D$13&amp;$C18,'PRECAMPAÑA FED-LOCAL '!$C$11:$N$164,2,0),"")</f>
        <v/>
      </c>
      <c r="E18" s="93" t="str">
        <f>IFERROR(VLOOKUP($D$13&amp;$C18,'PRECAMPAÑA FED-LOCAL '!$C$11:$N$164,3,0),"")</f>
        <v/>
      </c>
      <c r="F18" s="93" t="str">
        <f>IFERROR(VLOOKUP($D$13&amp;$C18,'PRECAMPAÑA FED-LOCAL '!$C$11:$N$164,4,0),"")</f>
        <v/>
      </c>
      <c r="G18" s="94" t="str">
        <f>IFERROR(VLOOKUP($D$13&amp;$C18,'PRECAMPAÑA FED-LOCAL '!$C$11:$N$164,5,0),"")</f>
        <v/>
      </c>
      <c r="H18" s="100" t="str">
        <f>IFERROR(IF(VLOOKUP($D$13&amp;$C18,'PRECAMPAÑA FED-LOCAL '!$C$11:$N$164,6,0)=0,"",(VLOOKUP($D$13&amp;$C18,'PRECAMPAÑA FED-LOCAL '!$C$11:$N$164,6,0))),"")</f>
        <v/>
      </c>
      <c r="I18" s="100" t="str">
        <f>IFERROR(IF(VLOOKUP($D$13&amp;$C18,'PRECAMPAÑA FED-LOCAL '!$C$11:$N$164,7,0)=0,"",(VLOOKUP($D$13&amp;$C18,'PRECAMPAÑA FED-LOCAL '!$C$11:$N$164,7,0))),"")</f>
        <v/>
      </c>
      <c r="J18" s="100" t="str">
        <f>IFERROR(IF(VLOOKUP($D$13&amp;$C18,'PRECAMPAÑA FED-LOCAL '!$C$11:$N$164,8,0)=0,"",(VLOOKUP($D$13&amp;$C18,'PRECAMPAÑA FED-LOCAL '!$C$11:$N$164,8,0))),"")</f>
        <v/>
      </c>
      <c r="K18" s="100" t="str">
        <f>IFERROR(IF(VLOOKUP($D$13&amp;$C18,'PRECAMPAÑA FED-LOCAL '!$C$11:$N$164,9,0)=0,"",(VLOOKUP($D$13&amp;$C18,'PRECAMPAÑA FED-LOCAL '!$C$11:$N$164,9,0))),"")</f>
        <v/>
      </c>
      <c r="L18" s="100" t="str">
        <f>IFERROR(IF(VLOOKUP($D$13&amp;$C18,'PRECAMPAÑA FED-LOCAL '!$C$11:$N$164,10,0)=0,"",(VLOOKUP($D$13&amp;$C18,'PRECAMPAÑA FED-LOCAL '!$C$11:$N$164,10,0))),"")</f>
        <v/>
      </c>
      <c r="M18" s="100" t="str">
        <f>IFERROR(IF(VLOOKUP($D$13&amp;$C18,'PRECAMPAÑA FED-LOCAL '!$C$11:$N$164,11,0)=0,"",(VLOOKUP($D$13&amp;$C18,'PRECAMPAÑA FED-LOCAL '!$C$11:$N$164,11,0))),"")</f>
        <v/>
      </c>
      <c r="N18" s="199" t="str">
        <f>IFERROR(IF(VLOOKUP($D$13&amp;$C18,'PRECAMPAÑA FED-LOCAL '!$C$11:$N$164,12,0)=0,"",(VLOOKUP($D$13&amp;$C18,'PRECAMPAÑA FED-LOCAL '!$C$11:$N$164,12,0))),"")</f>
        <v/>
      </c>
      <c r="O18" s="155"/>
      <c r="R18" s="119" t="s">
        <v>67</v>
      </c>
    </row>
    <row r="19" spans="2:18" ht="18" x14ac:dyDescent="0.3">
      <c r="B19" s="90"/>
      <c r="C19" s="151"/>
      <c r="D19" s="200"/>
      <c r="E19" s="261" t="s">
        <v>203</v>
      </c>
      <c r="F19" s="259"/>
      <c r="G19" s="259"/>
      <c r="H19" s="201" t="str">
        <f>IFERROR(VLOOKUP($D$13&amp;$C$18&amp;$E$15&amp;$C$18,'PRECAMPAÑA FED-LOCAL '!$C$11:$N$164,6,0),"")</f>
        <v/>
      </c>
      <c r="I19" s="201" t="str">
        <f>IFERROR(VLOOKUP($D$13&amp;$C$18&amp;$E$15&amp;$C$18,'PRECAMPAÑA FED-LOCAL '!$C$11:$N$164,7,0),"")</f>
        <v/>
      </c>
      <c r="J19" s="201" t="str">
        <f>IFERROR(VLOOKUP($D$13&amp;$C$18&amp;$E$15&amp;$C$18,'PRECAMPAÑA FED-LOCAL '!$C$11:$N$164,8,0),"")</f>
        <v/>
      </c>
      <c r="K19" s="202" t="str">
        <f>IFERROR(VLOOKUP($D$13&amp;$C$18&amp;$E$15&amp;$C$18,'PRECAMPAÑA FED-LOCAL '!$C$11:$N$164,9,0),"")</f>
        <v/>
      </c>
      <c r="L19" s="201" t="str">
        <f>IFERROR(VLOOKUP($D$13&amp;$C$18&amp;$E$15&amp;$C$18,'PRECAMPAÑA FED-LOCAL '!$C$11:$N$164,9,0),"")</f>
        <v/>
      </c>
      <c r="M19" s="202" t="str">
        <f>IFERROR(VLOOKUP($D$13&amp;$C$18&amp;$E$15&amp;$C$18,'PRECAMPAÑA FED-LOCAL '!$C$11:$N$164,11,0),"")</f>
        <v/>
      </c>
      <c r="N19" s="196" t="str">
        <f>IFERROR(VLOOKUP($D$13&amp;$C$18&amp;$E$15&amp;$C$18,'PRECAMPAÑA FED-LOCAL '!$C$11:$N$164,12,0),"")</f>
        <v/>
      </c>
      <c r="O19" s="88"/>
      <c r="R19" s="119" t="s">
        <v>69</v>
      </c>
    </row>
    <row r="20" spans="2:18" ht="18.600000000000001" thickBot="1" x14ac:dyDescent="0.35">
      <c r="B20" s="91" t="s">
        <v>202</v>
      </c>
      <c r="C20" s="91"/>
      <c r="D20" s="99" t="s">
        <v>126</v>
      </c>
      <c r="E20" s="93" t="s">
        <v>126</v>
      </c>
      <c r="F20" s="93" t="s">
        <v>126</v>
      </c>
      <c r="G20" s="94" t="s">
        <v>126</v>
      </c>
      <c r="H20" s="100" t="s">
        <v>126</v>
      </c>
      <c r="I20" s="93" t="s">
        <v>126</v>
      </c>
      <c r="J20" s="93" t="s">
        <v>126</v>
      </c>
      <c r="K20" s="93" t="s">
        <v>126</v>
      </c>
      <c r="L20" s="93" t="s">
        <v>126</v>
      </c>
      <c r="M20" s="93" t="s">
        <v>126</v>
      </c>
      <c r="N20" s="142" t="s">
        <v>126</v>
      </c>
      <c r="R20" s="149" t="s">
        <v>71</v>
      </c>
    </row>
    <row r="21" spans="2:18" ht="18.600000000000001" thickBot="1" x14ac:dyDescent="0.35">
      <c r="B21" s="90"/>
      <c r="C21" s="90"/>
      <c r="D21" s="144"/>
      <c r="E21" s="243" t="s">
        <v>128</v>
      </c>
      <c r="F21" s="244"/>
      <c r="G21" s="244"/>
      <c r="H21" s="145" t="s">
        <v>126</v>
      </c>
      <c r="I21" s="146" t="s">
        <v>126</v>
      </c>
      <c r="J21" s="147" t="s">
        <v>126</v>
      </c>
      <c r="K21" s="147" t="s">
        <v>126</v>
      </c>
      <c r="L21" s="147" t="s">
        <v>126</v>
      </c>
      <c r="M21" s="147" t="s">
        <v>126</v>
      </c>
      <c r="N21" s="148" t="s">
        <v>126</v>
      </c>
      <c r="R21" s="119" t="s">
        <v>72</v>
      </c>
    </row>
    <row r="22" spans="2:18" ht="28.2" customHeight="1" x14ac:dyDescent="0.3">
      <c r="H22" s="154"/>
      <c r="I22" s="154"/>
      <c r="J22" s="154"/>
      <c r="L22" s="154"/>
      <c r="N22" s="154"/>
      <c r="R22" s="119" t="s">
        <v>55</v>
      </c>
    </row>
    <row r="23" spans="2:18" ht="33.6" x14ac:dyDescent="0.65">
      <c r="B23" s="128" t="s">
        <v>121</v>
      </c>
      <c r="C23" s="128"/>
      <c r="D23" s="122"/>
      <c r="E23" s="122"/>
      <c r="F23" s="122"/>
      <c r="G23" s="122"/>
      <c r="H23" s="122"/>
      <c r="I23" s="122"/>
      <c r="J23" s="122" t="s">
        <v>87</v>
      </c>
      <c r="K23" s="123"/>
      <c r="L23" s="123"/>
      <c r="M23" s="15"/>
      <c r="N23" s="15"/>
      <c r="R23" s="32" t="s">
        <v>75</v>
      </c>
    </row>
    <row r="24" spans="2:18" ht="17.399999999999999" x14ac:dyDescent="0.3">
      <c r="B24" s="174"/>
      <c r="C24" s="174"/>
      <c r="D24" s="174" t="s">
        <v>82</v>
      </c>
      <c r="R24" s="119" t="s">
        <v>77</v>
      </c>
    </row>
    <row r="25" spans="2:18" ht="17.399999999999999" x14ac:dyDescent="0.3">
      <c r="B25" s="175"/>
      <c r="C25" s="176"/>
      <c r="D25" s="177" t="s">
        <v>120</v>
      </c>
      <c r="E25" s="179" t="s">
        <v>207</v>
      </c>
      <c r="F25" s="179" t="s">
        <v>208</v>
      </c>
      <c r="G25" s="106">
        <v>10</v>
      </c>
      <c r="H25" s="179" t="s">
        <v>209</v>
      </c>
      <c r="I25" s="179" t="s">
        <v>210</v>
      </c>
      <c r="J25" s="180" t="s">
        <v>211</v>
      </c>
      <c r="K25" s="179" t="s">
        <v>212</v>
      </c>
      <c r="L25" s="179" t="s">
        <v>213</v>
      </c>
      <c r="M25" s="179" t="s">
        <v>214</v>
      </c>
      <c r="N25" s="179" t="s">
        <v>215</v>
      </c>
      <c r="R25" s="149" t="s">
        <v>79</v>
      </c>
    </row>
    <row r="26" spans="2:18" ht="18" x14ac:dyDescent="0.35">
      <c r="B26" s="175"/>
      <c r="C26" s="176"/>
      <c r="D26" s="177"/>
      <c r="E26" s="258" t="s">
        <v>203</v>
      </c>
      <c r="F26" s="259"/>
      <c r="G26" s="260"/>
      <c r="H26" s="181">
        <v>3</v>
      </c>
      <c r="I26" s="181">
        <v>6</v>
      </c>
      <c r="J26" s="181">
        <v>7</v>
      </c>
      <c r="K26" s="182">
        <v>7</v>
      </c>
      <c r="L26" s="181">
        <v>3</v>
      </c>
      <c r="M26" s="181">
        <v>1</v>
      </c>
      <c r="N26" s="181">
        <v>5</v>
      </c>
      <c r="R26" s="149" t="s">
        <v>81</v>
      </c>
    </row>
    <row r="27" spans="2:18" ht="17.399999999999999" x14ac:dyDescent="0.3">
      <c r="R27" s="119" t="s">
        <v>82</v>
      </c>
    </row>
    <row r="28" spans="2:18" ht="17.399999999999999" x14ac:dyDescent="0.3">
      <c r="R28" s="119" t="s">
        <v>84</v>
      </c>
    </row>
    <row r="29" spans="2:18" ht="17.399999999999999" x14ac:dyDescent="0.3">
      <c r="R29" s="149" t="s">
        <v>86</v>
      </c>
    </row>
  </sheetData>
  <sheetProtection password="A97F" sheet="1" objects="1" scenarios="1"/>
  <sortState ref="R2:R30">
    <sortCondition ref="R1"/>
  </sortState>
  <mergeCells count="13">
    <mergeCell ref="E12:E13"/>
    <mergeCell ref="F12:F13"/>
    <mergeCell ref="G12:G13"/>
    <mergeCell ref="D4:D5"/>
    <mergeCell ref="E4:E5"/>
    <mergeCell ref="F4:F5"/>
    <mergeCell ref="G4:G5"/>
    <mergeCell ref="D7:F7"/>
    <mergeCell ref="E26:G26"/>
    <mergeCell ref="E15:G15"/>
    <mergeCell ref="E17:G17"/>
    <mergeCell ref="E19:G19"/>
    <mergeCell ref="E21:G21"/>
  </mergeCells>
  <dataValidations count="1">
    <dataValidation type="list" allowBlank="1" showInputMessage="1" showErrorMessage="1" sqref="D13">
      <formula1>$R$1:$R$29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I14 H15:N15 H17 I17:N1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36"/>
  <sheetViews>
    <sheetView topLeftCell="A61" zoomScale="60" zoomScaleNormal="60" workbookViewId="0">
      <selection activeCell="H94" sqref="H94"/>
    </sheetView>
  </sheetViews>
  <sheetFormatPr baseColWidth="10" defaultRowHeight="14.4" x14ac:dyDescent="0.3"/>
  <cols>
    <col min="1" max="1" width="2.44140625" style="1" customWidth="1"/>
    <col min="2" max="2" width="4.33203125" customWidth="1"/>
    <col min="3" max="3" width="36.88671875" style="1" hidden="1" customWidth="1"/>
    <col min="4" max="4" width="34.6640625" customWidth="1"/>
    <col min="5" max="6" width="30.6640625" customWidth="1"/>
    <col min="7" max="7" width="15.5546875" customWidth="1"/>
    <col min="8" max="8" width="8.88671875" customWidth="1"/>
    <col min="9" max="9" width="7.33203125" customWidth="1"/>
    <col min="10" max="10" width="27.21875" customWidth="1"/>
    <col min="11" max="13" width="29.109375" customWidth="1"/>
    <col min="14" max="14" width="8.5546875" customWidth="1"/>
    <col min="15" max="15" width="29.21875" customWidth="1"/>
    <col min="16" max="18" width="29.109375" customWidth="1"/>
    <col min="19" max="19" width="7.44140625" customWidth="1"/>
    <col min="20" max="20" width="28.44140625" customWidth="1"/>
    <col min="21" max="26" width="29.109375" customWidth="1"/>
    <col min="27" max="27" width="2.5546875" customWidth="1"/>
    <col min="28" max="28" width="17" customWidth="1"/>
    <col min="29" max="29" width="30.44140625" customWidth="1"/>
    <col min="30" max="32" width="17" customWidth="1"/>
  </cols>
  <sheetData>
    <row r="1" spans="2:26" ht="10.5" customHeight="1" x14ac:dyDescent="0.3"/>
    <row r="2" spans="2:26" ht="36.75" customHeight="1" x14ac:dyDescent="0.65">
      <c r="B2" s="34"/>
      <c r="C2" s="77"/>
      <c r="D2" s="241" t="s">
        <v>119</v>
      </c>
      <c r="E2" s="242"/>
      <c r="F2" s="242"/>
      <c r="G2" s="242"/>
      <c r="H2" s="242"/>
      <c r="I2" s="242"/>
      <c r="J2" s="242"/>
      <c r="K2" s="242"/>
      <c r="L2" s="34"/>
      <c r="M2" s="241" t="s">
        <v>102</v>
      </c>
      <c r="N2" s="241"/>
      <c r="O2" s="241"/>
      <c r="P2" s="242"/>
      <c r="Q2" s="242"/>
      <c r="R2" s="34"/>
      <c r="S2" s="34"/>
      <c r="T2" s="34"/>
      <c r="U2" s="34"/>
      <c r="V2" s="34"/>
      <c r="W2" s="34"/>
      <c r="X2" s="17"/>
      <c r="Y2" s="17"/>
      <c r="Z2" s="1"/>
    </row>
    <row r="3" spans="2:26" ht="15.75" customHeight="1" x14ac:dyDescent="0.3">
      <c r="B3" s="2"/>
      <c r="C3" s="7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6" ht="70.2" customHeight="1" x14ac:dyDescent="0.3">
      <c r="B4" s="3"/>
      <c r="C4" s="3"/>
      <c r="D4" s="3"/>
      <c r="E4" s="248" t="s">
        <v>107</v>
      </c>
      <c r="F4" s="250" t="s">
        <v>108</v>
      </c>
      <c r="G4" s="276" t="s">
        <v>0</v>
      </c>
      <c r="H4" s="272" t="s">
        <v>216</v>
      </c>
      <c r="I4" s="272" t="s">
        <v>217</v>
      </c>
      <c r="J4" s="230" t="s">
        <v>225</v>
      </c>
      <c r="K4" s="210" t="s">
        <v>103</v>
      </c>
      <c r="L4" s="11" t="s">
        <v>5</v>
      </c>
      <c r="M4" s="11" t="s">
        <v>10</v>
      </c>
      <c r="N4" s="272" t="s">
        <v>224</v>
      </c>
      <c r="O4" s="230" t="s">
        <v>226</v>
      </c>
      <c r="P4" s="11" t="s">
        <v>105</v>
      </c>
      <c r="Q4" s="11" t="s">
        <v>5</v>
      </c>
      <c r="R4" s="11" t="s">
        <v>10</v>
      </c>
      <c r="S4" s="272" t="s">
        <v>227</v>
      </c>
      <c r="T4" s="230" t="s">
        <v>228</v>
      </c>
      <c r="U4" s="11" t="s">
        <v>106</v>
      </c>
      <c r="V4" s="11" t="s">
        <v>5</v>
      </c>
      <c r="W4" s="11" t="s">
        <v>10</v>
      </c>
      <c r="X4" s="11" t="s">
        <v>118</v>
      </c>
      <c r="Y4" s="11" t="s">
        <v>11</v>
      </c>
      <c r="Z4" s="11" t="s">
        <v>1</v>
      </c>
    </row>
    <row r="5" spans="2:26" ht="19.95" customHeight="1" x14ac:dyDescent="0.3">
      <c r="B5" s="3"/>
      <c r="C5" s="3"/>
      <c r="D5" s="3"/>
      <c r="E5" s="249"/>
      <c r="F5" s="251"/>
      <c r="G5" s="277"/>
      <c r="H5" s="273"/>
      <c r="I5" s="273"/>
      <c r="J5" s="13" t="s">
        <v>104</v>
      </c>
      <c r="K5" s="13" t="s">
        <v>12</v>
      </c>
      <c r="L5" s="12" t="s">
        <v>8</v>
      </c>
      <c r="M5" s="13" t="s">
        <v>3</v>
      </c>
      <c r="N5" s="273"/>
      <c r="O5" s="13" t="s">
        <v>104</v>
      </c>
      <c r="P5" s="13" t="s">
        <v>12</v>
      </c>
      <c r="Q5" s="12" t="s">
        <v>8</v>
      </c>
      <c r="R5" s="13" t="s">
        <v>3</v>
      </c>
      <c r="S5" s="273"/>
      <c r="T5" s="13" t="s">
        <v>104</v>
      </c>
      <c r="U5" s="13" t="s">
        <v>232</v>
      </c>
      <c r="V5" s="12" t="s">
        <v>8</v>
      </c>
      <c r="W5" s="13" t="s">
        <v>3</v>
      </c>
      <c r="X5" s="13" t="s">
        <v>8</v>
      </c>
      <c r="Y5" s="13" t="s">
        <v>9</v>
      </c>
      <c r="Z5" s="13" t="s">
        <v>9</v>
      </c>
    </row>
    <row r="6" spans="2:26" ht="72" customHeight="1" x14ac:dyDescent="0.3">
      <c r="B6" s="236" t="s">
        <v>88</v>
      </c>
      <c r="C6" s="79"/>
      <c r="D6" s="274" t="s">
        <v>229</v>
      </c>
      <c r="E6" s="59">
        <v>43189</v>
      </c>
      <c r="F6" s="59">
        <v>43278</v>
      </c>
      <c r="G6" s="10">
        <v>90</v>
      </c>
      <c r="H6" s="47">
        <v>3</v>
      </c>
      <c r="I6" s="47">
        <v>30</v>
      </c>
      <c r="J6" s="60" t="s">
        <v>230</v>
      </c>
      <c r="K6" s="60">
        <v>43221</v>
      </c>
      <c r="L6" s="60">
        <v>43231</v>
      </c>
      <c r="M6" s="61">
        <v>43236</v>
      </c>
      <c r="N6" s="47">
        <v>30</v>
      </c>
      <c r="O6" s="60" t="s">
        <v>231</v>
      </c>
      <c r="P6" s="59">
        <v>43251</v>
      </c>
      <c r="Q6" s="59">
        <v>43261</v>
      </c>
      <c r="R6" s="59">
        <v>43266</v>
      </c>
      <c r="S6" s="47">
        <v>30</v>
      </c>
      <c r="T6" s="59" t="s">
        <v>233</v>
      </c>
      <c r="U6" s="59">
        <v>43281</v>
      </c>
      <c r="V6" s="59">
        <v>43291</v>
      </c>
      <c r="W6" s="59">
        <v>43296</v>
      </c>
      <c r="X6" s="59">
        <v>43306</v>
      </c>
      <c r="Y6" s="59">
        <v>43312</v>
      </c>
      <c r="Z6" s="59">
        <v>43318</v>
      </c>
    </row>
    <row r="7" spans="2:26" ht="1.2" customHeight="1" x14ac:dyDescent="0.3">
      <c r="B7" s="237"/>
      <c r="C7" s="80"/>
      <c r="D7" s="275"/>
      <c r="E7" s="6"/>
      <c r="F7" s="6"/>
      <c r="G7" s="6"/>
      <c r="H7" s="5"/>
      <c r="I7" s="5"/>
      <c r="J7" s="5"/>
      <c r="K7" s="14"/>
      <c r="L7" s="14"/>
      <c r="M7" s="14"/>
      <c r="N7" s="14"/>
      <c r="O7" s="14"/>
      <c r="P7" s="15"/>
      <c r="Q7" s="15"/>
      <c r="R7" s="15"/>
      <c r="S7" s="15"/>
      <c r="T7" s="15"/>
      <c r="U7" s="15"/>
      <c r="V7" s="15"/>
      <c r="W7" s="15"/>
      <c r="X7" s="35"/>
      <c r="Y7" s="15"/>
      <c r="Z7" s="15"/>
    </row>
    <row r="8" spans="2:26" ht="24.6" customHeight="1" thickBot="1" x14ac:dyDescent="0.35">
      <c r="B8" s="21"/>
      <c r="C8" s="81"/>
      <c r="D8" s="22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2:26" ht="15" thickTop="1" x14ac:dyDescent="0.3"/>
    <row r="10" spans="2:26" ht="19.95" customHeight="1" x14ac:dyDescent="0.3">
      <c r="B10" s="278" t="s">
        <v>18</v>
      </c>
      <c r="C10" s="32"/>
      <c r="D10" s="32" t="s">
        <v>19</v>
      </c>
    </row>
    <row r="11" spans="2:26" ht="19.2" customHeight="1" x14ac:dyDescent="0.3">
      <c r="B11" s="279"/>
      <c r="C11" s="32" t="s">
        <v>135</v>
      </c>
      <c r="D11" s="30" t="s">
        <v>21</v>
      </c>
      <c r="E11" s="62">
        <v>43234</v>
      </c>
      <c r="F11" s="62">
        <v>43278</v>
      </c>
      <c r="G11" s="19">
        <v>45</v>
      </c>
      <c r="H11" s="19">
        <v>1</v>
      </c>
      <c r="I11" s="211"/>
      <c r="J11" s="126"/>
      <c r="K11" s="126"/>
      <c r="L11" s="126"/>
      <c r="M11" s="126"/>
      <c r="N11" s="47">
        <v>30</v>
      </c>
      <c r="O11" s="126" t="s">
        <v>236</v>
      </c>
      <c r="P11" s="126" t="s">
        <v>223</v>
      </c>
      <c r="Q11" s="126" t="s">
        <v>237</v>
      </c>
      <c r="R11" s="126" t="s">
        <v>238</v>
      </c>
      <c r="S11" s="47">
        <v>30</v>
      </c>
      <c r="T11" s="62">
        <v>43278</v>
      </c>
      <c r="U11" s="62">
        <v>43281</v>
      </c>
      <c r="V11" s="62">
        <v>43291</v>
      </c>
      <c r="W11" s="62">
        <v>43296</v>
      </c>
      <c r="X11" s="62">
        <v>43306</v>
      </c>
      <c r="Y11" s="62">
        <v>43312</v>
      </c>
      <c r="Z11" s="62">
        <v>43318</v>
      </c>
    </row>
    <row r="12" spans="2:26" ht="5.4" customHeight="1" x14ac:dyDescent="0.3">
      <c r="B12" s="279"/>
      <c r="C12" s="82"/>
      <c r="D12" s="16"/>
      <c r="E12" s="5"/>
      <c r="F12" s="5"/>
      <c r="G12" s="5"/>
      <c r="H12" s="5"/>
      <c r="I12" s="5"/>
      <c r="J12" s="5"/>
      <c r="K12" s="26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2:26" ht="17.399999999999999" x14ac:dyDescent="0.3">
      <c r="B13" s="279"/>
      <c r="C13" s="33"/>
      <c r="D13" s="33" t="s">
        <v>20</v>
      </c>
    </row>
    <row r="14" spans="2:26" ht="17.399999999999999" x14ac:dyDescent="0.3">
      <c r="B14" s="279"/>
      <c r="C14" s="33" t="s">
        <v>133</v>
      </c>
      <c r="D14" s="30" t="s">
        <v>22</v>
      </c>
      <c r="E14" s="62">
        <v>43219</v>
      </c>
      <c r="F14" s="62">
        <v>43278</v>
      </c>
      <c r="G14" s="19">
        <v>60</v>
      </c>
      <c r="H14" s="19">
        <v>2</v>
      </c>
      <c r="I14" s="126"/>
      <c r="J14" s="126"/>
      <c r="K14" s="126"/>
      <c r="L14" s="63"/>
      <c r="M14" s="63"/>
      <c r="N14" s="47">
        <v>30</v>
      </c>
      <c r="O14" s="62" t="s">
        <v>231</v>
      </c>
      <c r="P14" s="62" t="s">
        <v>221</v>
      </c>
      <c r="Q14" s="62" t="s">
        <v>222</v>
      </c>
      <c r="R14" s="62" t="s">
        <v>223</v>
      </c>
      <c r="S14" s="47">
        <v>30</v>
      </c>
      <c r="T14" s="62">
        <v>43278</v>
      </c>
      <c r="U14" s="62">
        <v>43281</v>
      </c>
      <c r="V14" s="62">
        <v>43291</v>
      </c>
      <c r="W14" s="62">
        <v>43296</v>
      </c>
      <c r="X14" s="62">
        <v>43306</v>
      </c>
      <c r="Y14" s="62">
        <v>43312</v>
      </c>
      <c r="Z14" s="62">
        <v>43318</v>
      </c>
    </row>
    <row r="15" spans="2:26" ht="17.399999999999999" x14ac:dyDescent="0.3">
      <c r="B15" s="279"/>
      <c r="C15" s="33" t="s">
        <v>134</v>
      </c>
      <c r="D15" s="30" t="s">
        <v>23</v>
      </c>
      <c r="E15" s="62">
        <v>43219</v>
      </c>
      <c r="F15" s="62">
        <v>43278</v>
      </c>
      <c r="G15" s="19">
        <v>60</v>
      </c>
      <c r="H15" s="19">
        <v>2</v>
      </c>
      <c r="I15" s="211"/>
      <c r="J15" s="126"/>
      <c r="K15" s="126"/>
      <c r="L15" s="63"/>
      <c r="M15" s="63"/>
      <c r="N15" s="47">
        <v>30</v>
      </c>
      <c r="O15" s="62" t="s">
        <v>231</v>
      </c>
      <c r="P15" s="62" t="s">
        <v>221</v>
      </c>
      <c r="Q15" s="62" t="s">
        <v>222</v>
      </c>
      <c r="R15" s="62" t="s">
        <v>223</v>
      </c>
      <c r="S15" s="47">
        <v>30</v>
      </c>
      <c r="T15" s="62">
        <v>43278</v>
      </c>
      <c r="U15" s="62">
        <v>43281</v>
      </c>
      <c r="V15" s="62">
        <v>43291</v>
      </c>
      <c r="W15" s="62">
        <v>43296</v>
      </c>
      <c r="X15" s="62">
        <v>43306</v>
      </c>
      <c r="Y15" s="62">
        <v>43312</v>
      </c>
      <c r="Z15" s="62">
        <v>43318</v>
      </c>
    </row>
    <row r="16" spans="2:26" ht="5.4" customHeight="1" x14ac:dyDescent="0.3">
      <c r="B16" s="279"/>
      <c r="C16" s="82"/>
      <c r="E16" s="5"/>
      <c r="F16" s="5"/>
      <c r="G16" s="5"/>
      <c r="H16" s="5"/>
      <c r="I16" s="5"/>
      <c r="J16" s="5"/>
      <c r="K16" s="26"/>
      <c r="L16" s="27"/>
      <c r="M16" s="27"/>
      <c r="N16" s="27"/>
      <c r="O16" s="63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</row>
    <row r="17" spans="2:26" ht="17.399999999999999" x14ac:dyDescent="0.3">
      <c r="B17" s="279"/>
      <c r="C17" s="33"/>
      <c r="D17" s="33" t="s">
        <v>24</v>
      </c>
    </row>
    <row r="18" spans="2:26" ht="17.399999999999999" x14ac:dyDescent="0.3">
      <c r="B18" s="279"/>
      <c r="C18" s="33" t="s">
        <v>136</v>
      </c>
      <c r="D18" s="30" t="s">
        <v>25</v>
      </c>
      <c r="E18" s="62">
        <v>43219</v>
      </c>
      <c r="F18" s="62">
        <v>43278</v>
      </c>
      <c r="G18" s="19">
        <v>60</v>
      </c>
      <c r="H18" s="19">
        <v>2</v>
      </c>
      <c r="I18" s="212"/>
      <c r="J18" s="126"/>
      <c r="K18" s="126"/>
      <c r="L18" s="63"/>
      <c r="M18" s="63"/>
      <c r="N18" s="47">
        <v>30</v>
      </c>
      <c r="O18" s="62" t="s">
        <v>231</v>
      </c>
      <c r="P18" s="62" t="s">
        <v>221</v>
      </c>
      <c r="Q18" s="62" t="s">
        <v>222</v>
      </c>
      <c r="R18" s="62" t="s">
        <v>223</v>
      </c>
      <c r="S18" s="47">
        <v>30</v>
      </c>
      <c r="T18" s="62">
        <v>43278</v>
      </c>
      <c r="U18" s="62">
        <v>43281</v>
      </c>
      <c r="V18" s="62">
        <v>43291</v>
      </c>
      <c r="W18" s="62">
        <v>43296</v>
      </c>
      <c r="X18" s="62">
        <v>43306</v>
      </c>
      <c r="Y18" s="62">
        <v>43312</v>
      </c>
      <c r="Z18" s="62">
        <v>43318</v>
      </c>
    </row>
    <row r="19" spans="2:26" ht="17.399999999999999" x14ac:dyDescent="0.3">
      <c r="B19" s="279"/>
      <c r="C19" s="33" t="s">
        <v>137</v>
      </c>
      <c r="D19" s="30" t="s">
        <v>26</v>
      </c>
      <c r="E19" s="62">
        <v>43219</v>
      </c>
      <c r="F19" s="62">
        <v>43278</v>
      </c>
      <c r="G19" s="19">
        <v>60</v>
      </c>
      <c r="H19" s="19">
        <v>2</v>
      </c>
      <c r="I19" s="212"/>
      <c r="J19" s="126"/>
      <c r="K19" s="126"/>
      <c r="L19" s="63"/>
      <c r="M19" s="63"/>
      <c r="N19" s="47">
        <v>30</v>
      </c>
      <c r="O19" s="62" t="s">
        <v>231</v>
      </c>
      <c r="P19" s="62" t="s">
        <v>221</v>
      </c>
      <c r="Q19" s="62" t="s">
        <v>222</v>
      </c>
      <c r="R19" s="62" t="s">
        <v>223</v>
      </c>
      <c r="S19" s="47">
        <v>30</v>
      </c>
      <c r="T19" s="62">
        <v>43278</v>
      </c>
      <c r="U19" s="62">
        <v>43281</v>
      </c>
      <c r="V19" s="62">
        <v>43291</v>
      </c>
      <c r="W19" s="62">
        <v>43296</v>
      </c>
      <c r="X19" s="62">
        <v>43306</v>
      </c>
      <c r="Y19" s="62">
        <v>43312</v>
      </c>
      <c r="Z19" s="62">
        <v>43318</v>
      </c>
    </row>
    <row r="20" spans="2:26" ht="17.399999999999999" x14ac:dyDescent="0.3">
      <c r="B20" s="279"/>
      <c r="C20" s="33" t="s">
        <v>138</v>
      </c>
      <c r="D20" s="30" t="s">
        <v>27</v>
      </c>
      <c r="E20" s="62">
        <v>43219</v>
      </c>
      <c r="F20" s="62">
        <v>43278</v>
      </c>
      <c r="G20" s="19">
        <v>60</v>
      </c>
      <c r="H20" s="19">
        <v>2</v>
      </c>
      <c r="I20" s="211"/>
      <c r="J20" s="126"/>
      <c r="K20" s="126"/>
      <c r="L20" s="63"/>
      <c r="M20" s="63"/>
      <c r="N20" s="47">
        <v>30</v>
      </c>
      <c r="O20" s="62" t="s">
        <v>231</v>
      </c>
      <c r="P20" s="62" t="s">
        <v>221</v>
      </c>
      <c r="Q20" s="62" t="s">
        <v>222</v>
      </c>
      <c r="R20" s="62" t="s">
        <v>223</v>
      </c>
      <c r="S20" s="47">
        <v>30</v>
      </c>
      <c r="T20" s="62">
        <v>43278</v>
      </c>
      <c r="U20" s="62">
        <v>43281</v>
      </c>
      <c r="V20" s="62">
        <v>43291</v>
      </c>
      <c r="W20" s="62">
        <v>43296</v>
      </c>
      <c r="X20" s="62">
        <v>43306</v>
      </c>
      <c r="Y20" s="62">
        <v>43312</v>
      </c>
      <c r="Z20" s="62">
        <v>43318</v>
      </c>
    </row>
    <row r="21" spans="2:26" ht="5.4" customHeight="1" x14ac:dyDescent="0.3">
      <c r="B21" s="279"/>
      <c r="C21" s="82"/>
      <c r="E21" s="5"/>
      <c r="F21" s="5"/>
      <c r="G21" s="5"/>
      <c r="H21" s="5"/>
      <c r="I21" s="5"/>
      <c r="J21" s="5"/>
      <c r="K21" s="26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2:26" ht="17.399999999999999" x14ac:dyDescent="0.3">
      <c r="B22" s="279"/>
      <c r="C22" s="32"/>
      <c r="D22" s="32" t="s">
        <v>28</v>
      </c>
    </row>
    <row r="23" spans="2:26" ht="17.399999999999999" x14ac:dyDescent="0.3">
      <c r="B23" s="279"/>
      <c r="C23" s="32" t="s">
        <v>139</v>
      </c>
      <c r="D23" s="30" t="s">
        <v>29</v>
      </c>
      <c r="E23" s="62">
        <v>43219</v>
      </c>
      <c r="F23" s="62">
        <v>43278</v>
      </c>
      <c r="G23" s="19">
        <v>60</v>
      </c>
      <c r="H23" s="19">
        <v>2</v>
      </c>
      <c r="I23" s="211"/>
      <c r="J23" s="126"/>
      <c r="K23" s="63"/>
      <c r="L23" s="63"/>
      <c r="M23" s="63"/>
      <c r="N23" s="47">
        <v>30</v>
      </c>
      <c r="O23" s="62" t="s">
        <v>231</v>
      </c>
      <c r="P23" s="62" t="s">
        <v>221</v>
      </c>
      <c r="Q23" s="62" t="s">
        <v>222</v>
      </c>
      <c r="R23" s="62" t="s">
        <v>223</v>
      </c>
      <c r="S23" s="47">
        <v>30</v>
      </c>
      <c r="T23" s="62">
        <v>43278</v>
      </c>
      <c r="U23" s="62">
        <v>43281</v>
      </c>
      <c r="V23" s="62">
        <v>43291</v>
      </c>
      <c r="W23" s="62">
        <v>43296</v>
      </c>
      <c r="X23" s="62">
        <v>43306</v>
      </c>
      <c r="Y23" s="62">
        <v>43312</v>
      </c>
      <c r="Z23" s="62">
        <v>43318</v>
      </c>
    </row>
    <row r="24" spans="2:26" ht="5.4" customHeight="1" x14ac:dyDescent="0.3">
      <c r="B24" s="279"/>
      <c r="C24" s="84"/>
      <c r="D24" s="16"/>
      <c r="E24" s="5"/>
      <c r="F24" s="5"/>
      <c r="G24" s="5"/>
      <c r="H24" s="5"/>
      <c r="I24" s="5"/>
      <c r="J24" s="5"/>
      <c r="K24" s="26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</row>
    <row r="25" spans="2:26" ht="17.399999999999999" x14ac:dyDescent="0.3">
      <c r="B25" s="279"/>
      <c r="C25" s="33"/>
      <c r="D25" s="33" t="s">
        <v>30</v>
      </c>
    </row>
    <row r="26" spans="2:26" ht="17.399999999999999" x14ac:dyDescent="0.3">
      <c r="B26" s="279"/>
      <c r="C26" s="33" t="s">
        <v>140</v>
      </c>
      <c r="D26" s="30" t="s">
        <v>22</v>
      </c>
      <c r="E26" s="62">
        <v>43219</v>
      </c>
      <c r="F26" s="62">
        <v>43278</v>
      </c>
      <c r="G26" s="19">
        <v>60</v>
      </c>
      <c r="H26" s="19">
        <v>2</v>
      </c>
      <c r="I26" s="212"/>
      <c r="J26" s="126"/>
      <c r="K26" s="63"/>
      <c r="L26" s="63"/>
      <c r="M26" s="63"/>
      <c r="N26" s="47">
        <v>30</v>
      </c>
      <c r="O26" s="62" t="s">
        <v>231</v>
      </c>
      <c r="P26" s="62" t="s">
        <v>221</v>
      </c>
      <c r="Q26" s="62" t="s">
        <v>222</v>
      </c>
      <c r="R26" s="62" t="s">
        <v>223</v>
      </c>
      <c r="S26" s="47">
        <v>30</v>
      </c>
      <c r="T26" s="62">
        <v>43278</v>
      </c>
      <c r="U26" s="62">
        <v>43281</v>
      </c>
      <c r="V26" s="62">
        <v>43291</v>
      </c>
      <c r="W26" s="62">
        <v>43296</v>
      </c>
      <c r="X26" s="62">
        <v>43306</v>
      </c>
      <c r="Y26" s="62">
        <v>43312</v>
      </c>
      <c r="Z26" s="62">
        <v>43318</v>
      </c>
    </row>
    <row r="27" spans="2:26" ht="17.399999999999999" x14ac:dyDescent="0.3">
      <c r="B27" s="279"/>
      <c r="C27" s="33" t="s">
        <v>141</v>
      </c>
      <c r="D27" s="30" t="s">
        <v>31</v>
      </c>
      <c r="E27" s="62">
        <v>43219</v>
      </c>
      <c r="F27" s="62">
        <v>43278</v>
      </c>
      <c r="G27" s="19">
        <v>60</v>
      </c>
      <c r="H27" s="19">
        <v>2</v>
      </c>
      <c r="I27" s="211"/>
      <c r="J27" s="126"/>
      <c r="K27" s="63"/>
      <c r="L27" s="63"/>
      <c r="M27" s="63"/>
      <c r="N27" s="47">
        <v>30</v>
      </c>
      <c r="O27" s="62" t="s">
        <v>231</v>
      </c>
      <c r="P27" s="62" t="s">
        <v>221</v>
      </c>
      <c r="Q27" s="62" t="s">
        <v>222</v>
      </c>
      <c r="R27" s="62" t="s">
        <v>223</v>
      </c>
      <c r="S27" s="47">
        <v>30</v>
      </c>
      <c r="T27" s="62">
        <v>43278</v>
      </c>
      <c r="U27" s="62">
        <v>43281</v>
      </c>
      <c r="V27" s="62">
        <v>43291</v>
      </c>
      <c r="W27" s="62">
        <v>43296</v>
      </c>
      <c r="X27" s="62">
        <v>43306</v>
      </c>
      <c r="Y27" s="62">
        <v>43312</v>
      </c>
      <c r="Z27" s="62">
        <v>43318</v>
      </c>
    </row>
    <row r="28" spans="2:26" ht="5.4" customHeight="1" x14ac:dyDescent="0.3">
      <c r="B28" s="279"/>
      <c r="C28" s="82"/>
      <c r="E28" s="5"/>
      <c r="F28" s="5"/>
      <c r="G28" s="5"/>
      <c r="H28" s="5"/>
      <c r="I28" s="5"/>
      <c r="J28" s="5"/>
      <c r="K28" s="26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</row>
    <row r="29" spans="2:26" ht="17.399999999999999" x14ac:dyDescent="0.3">
      <c r="B29" s="279"/>
      <c r="C29" s="33"/>
      <c r="D29" s="33" t="s">
        <v>32</v>
      </c>
    </row>
    <row r="30" spans="2:26" ht="17.399999999999999" x14ac:dyDescent="0.3">
      <c r="B30" s="279"/>
      <c r="C30" s="33" t="s">
        <v>142</v>
      </c>
      <c r="D30" s="30" t="s">
        <v>33</v>
      </c>
      <c r="E30" s="62">
        <v>43219</v>
      </c>
      <c r="F30" s="62">
        <v>43278</v>
      </c>
      <c r="G30" s="19">
        <v>60</v>
      </c>
      <c r="H30" s="213">
        <v>2</v>
      </c>
      <c r="I30" s="212"/>
      <c r="J30" s="126"/>
      <c r="K30" s="63"/>
      <c r="L30" s="63"/>
      <c r="M30" s="63"/>
      <c r="N30" s="47">
        <v>30</v>
      </c>
      <c r="O30" s="62" t="s">
        <v>231</v>
      </c>
      <c r="P30" s="62" t="s">
        <v>221</v>
      </c>
      <c r="Q30" s="62" t="s">
        <v>222</v>
      </c>
      <c r="R30" s="62" t="s">
        <v>223</v>
      </c>
      <c r="S30" s="47">
        <v>30</v>
      </c>
      <c r="T30" s="62">
        <v>43278</v>
      </c>
      <c r="U30" s="62">
        <v>43281</v>
      </c>
      <c r="V30" s="62">
        <v>43291</v>
      </c>
      <c r="W30" s="62">
        <v>43296</v>
      </c>
      <c r="X30" s="62">
        <v>43306</v>
      </c>
      <c r="Y30" s="62">
        <v>43312</v>
      </c>
      <c r="Z30" s="62">
        <v>43318</v>
      </c>
    </row>
    <row r="31" spans="2:26" ht="17.399999999999999" x14ac:dyDescent="0.3">
      <c r="B31" s="279"/>
      <c r="C31" s="33" t="s">
        <v>143</v>
      </c>
      <c r="D31" s="30" t="s">
        <v>34</v>
      </c>
      <c r="E31" s="62">
        <v>43249</v>
      </c>
      <c r="F31" s="62">
        <v>43278</v>
      </c>
      <c r="G31" s="19">
        <v>30</v>
      </c>
      <c r="H31" s="213">
        <v>1</v>
      </c>
      <c r="I31" s="212"/>
      <c r="J31" s="126"/>
      <c r="K31" s="63"/>
      <c r="L31" s="63"/>
      <c r="M31" s="63"/>
      <c r="N31" s="63"/>
      <c r="O31" s="63"/>
      <c r="P31" s="63"/>
      <c r="Q31" s="63"/>
      <c r="R31" s="63"/>
      <c r="S31" s="47">
        <v>30</v>
      </c>
      <c r="T31" s="62">
        <v>43278</v>
      </c>
      <c r="U31" s="62">
        <v>43281</v>
      </c>
      <c r="V31" s="62">
        <v>43291</v>
      </c>
      <c r="W31" s="62">
        <v>43296</v>
      </c>
      <c r="X31" s="62">
        <v>43306</v>
      </c>
      <c r="Y31" s="62">
        <v>43312</v>
      </c>
      <c r="Z31" s="62">
        <v>43318</v>
      </c>
    </row>
    <row r="32" spans="2:26" ht="17.399999999999999" x14ac:dyDescent="0.3">
      <c r="B32" s="279"/>
      <c r="C32" s="33" t="s">
        <v>144</v>
      </c>
      <c r="D32" s="30" t="s">
        <v>35</v>
      </c>
      <c r="E32" s="62">
        <v>43249</v>
      </c>
      <c r="F32" s="62">
        <v>43278</v>
      </c>
      <c r="G32" s="19">
        <v>30</v>
      </c>
      <c r="H32" s="213">
        <v>1</v>
      </c>
      <c r="I32" s="212"/>
      <c r="J32" s="126"/>
      <c r="K32" s="63"/>
      <c r="L32" s="63"/>
      <c r="M32" s="63"/>
      <c r="N32" s="63"/>
      <c r="O32" s="63"/>
      <c r="P32" s="63"/>
      <c r="Q32" s="63"/>
      <c r="R32" s="63"/>
      <c r="S32" s="47">
        <v>30</v>
      </c>
      <c r="T32" s="62">
        <v>43278</v>
      </c>
      <c r="U32" s="62">
        <v>43281</v>
      </c>
      <c r="V32" s="62">
        <v>43291</v>
      </c>
      <c r="W32" s="62">
        <v>43296</v>
      </c>
      <c r="X32" s="62">
        <v>43306</v>
      </c>
      <c r="Y32" s="62">
        <v>43312</v>
      </c>
      <c r="Z32" s="62">
        <v>43318</v>
      </c>
    </row>
    <row r="33" spans="2:26" ht="5.4" customHeight="1" x14ac:dyDescent="0.3">
      <c r="B33" s="279"/>
      <c r="C33" s="83"/>
      <c r="E33" s="5"/>
      <c r="F33" s="5"/>
      <c r="G33" s="5"/>
      <c r="H33" s="5"/>
      <c r="I33" s="214"/>
      <c r="J33" s="5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2:26" ht="17.399999999999999" x14ac:dyDescent="0.3">
      <c r="B34" s="279"/>
      <c r="C34" s="33"/>
      <c r="D34" s="33" t="s">
        <v>36</v>
      </c>
    </row>
    <row r="35" spans="2:26" ht="17.399999999999999" x14ac:dyDescent="0.3">
      <c r="B35" s="279"/>
      <c r="C35" s="33" t="s">
        <v>145</v>
      </c>
      <c r="D35" s="30" t="s">
        <v>37</v>
      </c>
      <c r="E35" s="62">
        <v>43244</v>
      </c>
      <c r="F35" s="62">
        <v>43278</v>
      </c>
      <c r="G35" s="19">
        <v>35</v>
      </c>
      <c r="H35" s="19">
        <v>1</v>
      </c>
      <c r="I35" s="212"/>
      <c r="J35" s="126"/>
      <c r="K35" s="63"/>
      <c r="L35" s="63"/>
      <c r="M35" s="63"/>
      <c r="N35" s="63"/>
      <c r="O35" s="63"/>
      <c r="P35" s="63"/>
      <c r="Q35" s="63"/>
      <c r="R35" s="63"/>
      <c r="S35" s="47">
        <v>35</v>
      </c>
      <c r="T35" s="62">
        <v>43278</v>
      </c>
      <c r="U35" s="62">
        <v>43281</v>
      </c>
      <c r="V35" s="62">
        <v>43291</v>
      </c>
      <c r="W35" s="62">
        <v>43296</v>
      </c>
      <c r="X35" s="62">
        <v>43306</v>
      </c>
      <c r="Y35" s="62">
        <v>43312</v>
      </c>
      <c r="Z35" s="62">
        <v>43318</v>
      </c>
    </row>
    <row r="36" spans="2:26" ht="17.399999999999999" x14ac:dyDescent="0.3">
      <c r="B36" s="279"/>
      <c r="C36" s="33" t="s">
        <v>146</v>
      </c>
      <c r="D36" s="30" t="s">
        <v>38</v>
      </c>
      <c r="E36" s="62">
        <v>43244</v>
      </c>
      <c r="F36" s="62">
        <v>43278</v>
      </c>
      <c r="G36" s="19">
        <v>35</v>
      </c>
      <c r="H36" s="19">
        <v>1</v>
      </c>
      <c r="I36" s="212"/>
      <c r="J36" s="126"/>
      <c r="K36" s="63"/>
      <c r="L36" s="63"/>
      <c r="M36" s="63"/>
      <c r="N36" s="63"/>
      <c r="O36" s="63"/>
      <c r="P36" s="63"/>
      <c r="Q36" s="63"/>
      <c r="R36" s="63"/>
      <c r="S36" s="47">
        <v>35</v>
      </c>
      <c r="T36" s="62">
        <v>43278</v>
      </c>
      <c r="U36" s="62">
        <v>43281</v>
      </c>
      <c r="V36" s="62">
        <v>43291</v>
      </c>
      <c r="W36" s="62">
        <v>43296</v>
      </c>
      <c r="X36" s="62">
        <v>43306</v>
      </c>
      <c r="Y36" s="62">
        <v>43312</v>
      </c>
      <c r="Z36" s="62">
        <v>43318</v>
      </c>
    </row>
    <row r="37" spans="2:26" ht="17.399999999999999" x14ac:dyDescent="0.3">
      <c r="B37" s="279"/>
      <c r="C37" s="33" t="s">
        <v>147</v>
      </c>
      <c r="D37" s="30" t="s">
        <v>39</v>
      </c>
      <c r="E37" s="62">
        <v>43244</v>
      </c>
      <c r="F37" s="62">
        <v>43278</v>
      </c>
      <c r="G37" s="19">
        <v>35</v>
      </c>
      <c r="H37" s="19">
        <v>1</v>
      </c>
      <c r="I37" s="211"/>
      <c r="J37" s="126"/>
      <c r="K37" s="63"/>
      <c r="L37" s="63"/>
      <c r="M37" s="63"/>
      <c r="N37" s="63"/>
      <c r="O37" s="63"/>
      <c r="P37" s="63"/>
      <c r="Q37" s="63"/>
      <c r="R37" s="63"/>
      <c r="S37" s="47">
        <v>35</v>
      </c>
      <c r="T37" s="62">
        <v>43278</v>
      </c>
      <c r="U37" s="62">
        <v>43281</v>
      </c>
      <c r="V37" s="62">
        <v>43291</v>
      </c>
      <c r="W37" s="62">
        <v>43296</v>
      </c>
      <c r="X37" s="62">
        <v>43306</v>
      </c>
      <c r="Y37" s="62">
        <v>43312</v>
      </c>
      <c r="Z37" s="62">
        <v>43318</v>
      </c>
    </row>
    <row r="38" spans="2:26" ht="18" x14ac:dyDescent="0.3">
      <c r="B38" s="279"/>
      <c r="C38" s="83"/>
      <c r="D38" s="31"/>
      <c r="E38" s="5"/>
      <c r="F38" s="5"/>
      <c r="G38" s="5"/>
      <c r="H38" s="5"/>
      <c r="I38" s="5"/>
      <c r="J38" s="5"/>
      <c r="K38" s="26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/>
    </row>
    <row r="39" spans="2:26" ht="17.399999999999999" x14ac:dyDescent="0.3">
      <c r="B39" s="279"/>
      <c r="C39" s="33"/>
      <c r="D39" s="33" t="s">
        <v>40</v>
      </c>
    </row>
    <row r="40" spans="2:26" ht="17.399999999999999" x14ac:dyDescent="0.3">
      <c r="B40" s="279"/>
      <c r="C40" s="33" t="s">
        <v>148</v>
      </c>
      <c r="D40" s="30" t="s">
        <v>41</v>
      </c>
      <c r="E40" s="62">
        <v>43189</v>
      </c>
      <c r="F40" s="62">
        <v>43278</v>
      </c>
      <c r="G40" s="19">
        <v>90</v>
      </c>
      <c r="H40" s="19">
        <v>3</v>
      </c>
      <c r="I40" s="19">
        <v>30</v>
      </c>
      <c r="J40" s="62" t="s">
        <v>230</v>
      </c>
      <c r="K40" s="62" t="s">
        <v>218</v>
      </c>
      <c r="L40" s="62" t="s">
        <v>219</v>
      </c>
      <c r="M40" s="62" t="s">
        <v>220</v>
      </c>
      <c r="N40" s="47">
        <v>30</v>
      </c>
      <c r="O40" s="62" t="s">
        <v>231</v>
      </c>
      <c r="P40" s="62" t="s">
        <v>221</v>
      </c>
      <c r="Q40" s="62" t="s">
        <v>222</v>
      </c>
      <c r="R40" s="62" t="s">
        <v>223</v>
      </c>
      <c r="S40" s="47">
        <v>30</v>
      </c>
      <c r="T40" s="62">
        <v>43278</v>
      </c>
      <c r="U40" s="62">
        <v>43281</v>
      </c>
      <c r="V40" s="62">
        <v>43291</v>
      </c>
      <c r="W40" s="62">
        <v>43296</v>
      </c>
      <c r="X40" s="62">
        <v>43306</v>
      </c>
      <c r="Y40" s="62">
        <v>43312</v>
      </c>
      <c r="Z40" s="62">
        <v>43318</v>
      </c>
    </row>
    <row r="41" spans="2:26" ht="17.399999999999999" x14ac:dyDescent="0.3">
      <c r="B41" s="279"/>
      <c r="C41" s="33" t="s">
        <v>149</v>
      </c>
      <c r="D41" s="30" t="s">
        <v>42</v>
      </c>
      <c r="E41" s="62">
        <v>43219</v>
      </c>
      <c r="F41" s="62">
        <v>43278</v>
      </c>
      <c r="G41" s="19">
        <v>60</v>
      </c>
      <c r="H41" s="19">
        <v>2</v>
      </c>
      <c r="I41" s="212"/>
      <c r="J41" s="126"/>
      <c r="K41" s="63"/>
      <c r="L41" s="63"/>
      <c r="M41" s="63"/>
      <c r="N41" s="47">
        <v>30</v>
      </c>
      <c r="O41" s="62" t="s">
        <v>231</v>
      </c>
      <c r="P41" s="62" t="s">
        <v>221</v>
      </c>
      <c r="Q41" s="62" t="s">
        <v>222</v>
      </c>
      <c r="R41" s="62" t="s">
        <v>223</v>
      </c>
      <c r="S41" s="47">
        <v>30</v>
      </c>
      <c r="T41" s="62">
        <v>43278</v>
      </c>
      <c r="U41" s="62">
        <v>43281</v>
      </c>
      <c r="V41" s="62">
        <v>43291</v>
      </c>
      <c r="W41" s="62">
        <v>43296</v>
      </c>
      <c r="X41" s="62">
        <v>43306</v>
      </c>
      <c r="Y41" s="62">
        <v>43312</v>
      </c>
      <c r="Z41" s="62">
        <v>43318</v>
      </c>
    </row>
    <row r="42" spans="2:26" ht="17.399999999999999" x14ac:dyDescent="0.3">
      <c r="B42" s="279"/>
      <c r="C42" s="33" t="s">
        <v>150</v>
      </c>
      <c r="D42" s="30" t="s">
        <v>43</v>
      </c>
      <c r="E42" s="62">
        <v>43219</v>
      </c>
      <c r="F42" s="62">
        <v>43278</v>
      </c>
      <c r="G42" s="19">
        <v>60</v>
      </c>
      <c r="H42" s="19">
        <v>2</v>
      </c>
      <c r="I42" s="211"/>
      <c r="J42" s="126"/>
      <c r="K42" s="63"/>
      <c r="L42" s="63"/>
      <c r="M42" s="63"/>
      <c r="N42" s="47">
        <v>30</v>
      </c>
      <c r="O42" s="62" t="s">
        <v>231</v>
      </c>
      <c r="P42" s="62" t="s">
        <v>221</v>
      </c>
      <c r="Q42" s="62" t="s">
        <v>222</v>
      </c>
      <c r="R42" s="62" t="s">
        <v>223</v>
      </c>
      <c r="S42" s="47">
        <v>30</v>
      </c>
      <c r="T42" s="62">
        <v>43278</v>
      </c>
      <c r="U42" s="62">
        <v>43281</v>
      </c>
      <c r="V42" s="62">
        <v>43291</v>
      </c>
      <c r="W42" s="62">
        <v>43296</v>
      </c>
      <c r="X42" s="62">
        <v>43306</v>
      </c>
      <c r="Y42" s="62">
        <v>43312</v>
      </c>
      <c r="Z42" s="62">
        <v>43318</v>
      </c>
    </row>
    <row r="43" spans="2:26" ht="6" customHeight="1" x14ac:dyDescent="0.3">
      <c r="B43" s="279"/>
      <c r="E43" s="5"/>
      <c r="F43" s="5"/>
      <c r="G43" s="5"/>
      <c r="H43" s="5"/>
      <c r="I43" s="5"/>
      <c r="J43" s="5"/>
      <c r="K43" s="26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</row>
    <row r="44" spans="2:26" ht="17.399999999999999" x14ac:dyDescent="0.3">
      <c r="B44" s="279"/>
      <c r="C44" s="32"/>
      <c r="D44" s="32" t="s">
        <v>44</v>
      </c>
    </row>
    <row r="45" spans="2:26" ht="17.399999999999999" x14ac:dyDescent="0.3">
      <c r="B45" s="279"/>
      <c r="C45" s="32" t="s">
        <v>151</v>
      </c>
      <c r="D45" s="30" t="s">
        <v>45</v>
      </c>
      <c r="E45" s="62">
        <v>43229</v>
      </c>
      <c r="F45" s="62">
        <v>43278</v>
      </c>
      <c r="G45" s="19">
        <v>50</v>
      </c>
      <c r="H45" s="19">
        <v>2</v>
      </c>
      <c r="I45" s="211"/>
      <c r="J45" s="126"/>
      <c r="K45" s="63"/>
      <c r="L45" s="63"/>
      <c r="M45" s="63"/>
      <c r="N45" s="47">
        <v>20</v>
      </c>
      <c r="O45" s="62" t="s">
        <v>231</v>
      </c>
      <c r="P45" s="62" t="s">
        <v>221</v>
      </c>
      <c r="Q45" s="62" t="s">
        <v>222</v>
      </c>
      <c r="R45" s="62" t="s">
        <v>223</v>
      </c>
      <c r="S45" s="47">
        <v>30</v>
      </c>
      <c r="T45" s="62">
        <v>43278</v>
      </c>
      <c r="U45" s="62">
        <v>43281</v>
      </c>
      <c r="V45" s="62">
        <v>43291</v>
      </c>
      <c r="W45" s="62">
        <v>43296</v>
      </c>
      <c r="X45" s="62">
        <v>43306</v>
      </c>
      <c r="Y45" s="62">
        <v>43312</v>
      </c>
      <c r="Z45" s="62">
        <v>43318</v>
      </c>
    </row>
    <row r="46" spans="2:26" ht="5.4" customHeight="1" x14ac:dyDescent="0.3">
      <c r="B46" s="279"/>
      <c r="D46" s="16"/>
      <c r="E46" s="5"/>
      <c r="F46" s="5"/>
      <c r="G46" s="5"/>
      <c r="H46" s="5"/>
      <c r="I46" s="5"/>
      <c r="J46" s="5"/>
      <c r="K46" s="26"/>
      <c r="L46" s="27"/>
      <c r="M46" s="27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</row>
    <row r="47" spans="2:26" ht="17.399999999999999" x14ac:dyDescent="0.3">
      <c r="B47" s="279"/>
      <c r="C47" s="33"/>
      <c r="D47" s="33" t="s">
        <v>46</v>
      </c>
    </row>
    <row r="48" spans="2:26" ht="17.399999999999999" x14ac:dyDescent="0.3">
      <c r="B48" s="279"/>
      <c r="C48" s="33" t="s">
        <v>152</v>
      </c>
      <c r="D48" s="30" t="s">
        <v>33</v>
      </c>
      <c r="E48" s="62">
        <v>43189</v>
      </c>
      <c r="F48" s="62">
        <v>43278</v>
      </c>
      <c r="G48" s="19">
        <v>90</v>
      </c>
      <c r="H48" s="19">
        <v>3</v>
      </c>
      <c r="I48" s="19">
        <v>30</v>
      </c>
      <c r="J48" s="62" t="s">
        <v>230</v>
      </c>
      <c r="K48" s="62" t="s">
        <v>218</v>
      </c>
      <c r="L48" s="62" t="s">
        <v>219</v>
      </c>
      <c r="M48" s="62" t="s">
        <v>220</v>
      </c>
      <c r="N48" s="47">
        <v>30</v>
      </c>
      <c r="O48" s="63"/>
      <c r="P48" s="62" t="s">
        <v>221</v>
      </c>
      <c r="Q48" s="62" t="s">
        <v>222</v>
      </c>
      <c r="R48" s="62" t="s">
        <v>223</v>
      </c>
      <c r="S48" s="47">
        <v>30</v>
      </c>
      <c r="T48" s="62">
        <v>43278</v>
      </c>
      <c r="U48" s="62">
        <v>43281</v>
      </c>
      <c r="V48" s="62">
        <v>43291</v>
      </c>
      <c r="W48" s="62">
        <v>43296</v>
      </c>
      <c r="X48" s="62">
        <v>43306</v>
      </c>
      <c r="Y48" s="62">
        <v>43312</v>
      </c>
      <c r="Z48" s="62">
        <v>43318</v>
      </c>
    </row>
    <row r="49" spans="2:26" ht="17.399999999999999" x14ac:dyDescent="0.3">
      <c r="B49" s="279"/>
      <c r="C49" s="33" t="s">
        <v>153</v>
      </c>
      <c r="D49" s="30" t="s">
        <v>37</v>
      </c>
      <c r="E49" s="62">
        <v>43234</v>
      </c>
      <c r="F49" s="62">
        <v>43278</v>
      </c>
      <c r="G49" s="19">
        <v>45</v>
      </c>
      <c r="H49" s="19">
        <v>1</v>
      </c>
      <c r="I49" s="211"/>
      <c r="J49" s="126"/>
      <c r="K49" s="63"/>
      <c r="L49" s="63"/>
      <c r="M49" s="63"/>
      <c r="N49" s="63"/>
      <c r="O49" s="63"/>
      <c r="P49" s="63"/>
      <c r="Q49" s="63"/>
      <c r="R49" s="63"/>
      <c r="S49" s="47">
        <v>45</v>
      </c>
      <c r="T49" s="62">
        <v>43278</v>
      </c>
      <c r="U49" s="62">
        <v>43281</v>
      </c>
      <c r="V49" s="62">
        <v>43291</v>
      </c>
      <c r="W49" s="62">
        <v>43296</v>
      </c>
      <c r="X49" s="62">
        <v>43306</v>
      </c>
      <c r="Y49" s="62">
        <v>43312</v>
      </c>
      <c r="Z49" s="62">
        <v>43318</v>
      </c>
    </row>
    <row r="50" spans="2:26" ht="17.399999999999999" x14ac:dyDescent="0.3">
      <c r="B50" s="279"/>
      <c r="C50" s="33" t="s">
        <v>154</v>
      </c>
      <c r="D50" s="30" t="s">
        <v>47</v>
      </c>
      <c r="E50" s="62">
        <v>43219</v>
      </c>
      <c r="F50" s="62">
        <v>43278</v>
      </c>
      <c r="G50" s="19">
        <v>60</v>
      </c>
      <c r="H50" s="19">
        <v>2</v>
      </c>
      <c r="I50" s="211"/>
      <c r="J50" s="126"/>
      <c r="K50" s="63"/>
      <c r="L50" s="63"/>
      <c r="M50" s="63"/>
      <c r="N50" s="47">
        <v>30</v>
      </c>
      <c r="O50" s="233"/>
      <c r="P50" s="63"/>
      <c r="Q50" s="63"/>
      <c r="R50" s="63"/>
      <c r="S50" s="47">
        <v>30</v>
      </c>
      <c r="T50" s="62">
        <v>43278</v>
      </c>
      <c r="U50" s="62">
        <v>43281</v>
      </c>
      <c r="V50" s="62">
        <v>43291</v>
      </c>
      <c r="W50" s="62">
        <v>43296</v>
      </c>
      <c r="X50" s="62">
        <v>43306</v>
      </c>
      <c r="Y50" s="62">
        <v>43312</v>
      </c>
      <c r="Z50" s="62">
        <v>43318</v>
      </c>
    </row>
    <row r="51" spans="2:26" ht="17.399999999999999" x14ac:dyDescent="0.3">
      <c r="B51" s="279"/>
      <c r="C51" s="33"/>
      <c r="D51" s="33" t="s">
        <v>48</v>
      </c>
    </row>
    <row r="52" spans="2:26" ht="17.399999999999999" x14ac:dyDescent="0.3">
      <c r="B52" s="279"/>
      <c r="C52" s="33" t="s">
        <v>155</v>
      </c>
      <c r="D52" s="30" t="s">
        <v>49</v>
      </c>
      <c r="E52" s="62">
        <v>43219</v>
      </c>
      <c r="F52" s="62">
        <v>43278</v>
      </c>
      <c r="G52" s="19">
        <v>60</v>
      </c>
      <c r="H52" s="19">
        <v>2</v>
      </c>
      <c r="I52" s="126"/>
      <c r="J52" s="126"/>
      <c r="K52" s="63"/>
      <c r="L52" s="63"/>
      <c r="M52" s="63"/>
      <c r="N52" s="47">
        <v>30</v>
      </c>
      <c r="O52" s="62" t="s">
        <v>231</v>
      </c>
      <c r="P52" s="62" t="s">
        <v>221</v>
      </c>
      <c r="Q52" s="62" t="s">
        <v>222</v>
      </c>
      <c r="R52" s="62" t="s">
        <v>223</v>
      </c>
      <c r="S52" s="47">
        <v>30</v>
      </c>
      <c r="T52" s="62">
        <v>43278</v>
      </c>
      <c r="U52" s="62">
        <v>43281</v>
      </c>
      <c r="V52" s="62">
        <v>43291</v>
      </c>
      <c r="W52" s="62">
        <v>43296</v>
      </c>
      <c r="X52" s="62">
        <v>43306</v>
      </c>
      <c r="Y52" s="62">
        <v>43312</v>
      </c>
      <c r="Z52" s="62">
        <v>43318</v>
      </c>
    </row>
    <row r="53" spans="2:26" ht="17.399999999999999" x14ac:dyDescent="0.3">
      <c r="B53" s="279"/>
      <c r="C53" s="33" t="s">
        <v>156</v>
      </c>
      <c r="D53" s="30" t="s">
        <v>50</v>
      </c>
      <c r="E53" s="62">
        <v>43239</v>
      </c>
      <c r="F53" s="62">
        <v>43278</v>
      </c>
      <c r="G53" s="19">
        <v>40</v>
      </c>
      <c r="H53" s="19">
        <v>1</v>
      </c>
      <c r="I53" s="211"/>
      <c r="J53" s="126"/>
      <c r="K53" s="63"/>
      <c r="L53" s="63"/>
      <c r="M53" s="63"/>
      <c r="N53" s="63"/>
      <c r="O53" s="62" t="s">
        <v>231</v>
      </c>
      <c r="P53" s="62" t="s">
        <v>221</v>
      </c>
      <c r="Q53" s="62" t="s">
        <v>222</v>
      </c>
      <c r="R53" s="62" t="s">
        <v>223</v>
      </c>
      <c r="S53" s="47">
        <v>30</v>
      </c>
      <c r="T53" s="62">
        <v>43278</v>
      </c>
      <c r="U53" s="62">
        <v>43281</v>
      </c>
      <c r="V53" s="62">
        <v>43291</v>
      </c>
      <c r="W53" s="62">
        <v>43296</v>
      </c>
      <c r="X53" s="62">
        <v>43306</v>
      </c>
      <c r="Y53" s="62">
        <v>43312</v>
      </c>
      <c r="Z53" s="62">
        <v>43318</v>
      </c>
    </row>
    <row r="54" spans="2:26" ht="4.2" customHeight="1" x14ac:dyDescent="0.3">
      <c r="B54" s="279"/>
      <c r="E54" s="5"/>
      <c r="F54" s="5"/>
      <c r="G54" s="5"/>
      <c r="H54" s="5"/>
      <c r="I54" s="5"/>
      <c r="J54" s="5"/>
      <c r="K54" s="26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</row>
    <row r="55" spans="2:26" ht="17.399999999999999" x14ac:dyDescent="0.3">
      <c r="B55" s="279"/>
      <c r="C55" s="32"/>
      <c r="D55" s="32" t="s">
        <v>51</v>
      </c>
    </row>
    <row r="56" spans="2:26" ht="17.399999999999999" x14ac:dyDescent="0.3">
      <c r="B56" s="279"/>
      <c r="C56" s="32" t="s">
        <v>157</v>
      </c>
      <c r="D56" s="30" t="s">
        <v>21</v>
      </c>
      <c r="E56" s="62">
        <v>43219</v>
      </c>
      <c r="F56" s="62">
        <v>43278</v>
      </c>
      <c r="G56" s="19">
        <v>60</v>
      </c>
      <c r="H56" s="19">
        <v>2</v>
      </c>
      <c r="I56" s="211"/>
      <c r="J56" s="126"/>
      <c r="K56" s="63"/>
      <c r="L56" s="63"/>
      <c r="M56" s="63"/>
      <c r="N56" s="47">
        <v>30</v>
      </c>
      <c r="O56" s="62" t="s">
        <v>231</v>
      </c>
      <c r="P56" s="62" t="s">
        <v>221</v>
      </c>
      <c r="Q56" s="62" t="s">
        <v>222</v>
      </c>
      <c r="R56" s="62" t="s">
        <v>223</v>
      </c>
      <c r="S56" s="47">
        <v>30</v>
      </c>
      <c r="T56" s="62">
        <v>43278</v>
      </c>
      <c r="U56" s="62">
        <v>43281</v>
      </c>
      <c r="V56" s="62">
        <v>43291</v>
      </c>
      <c r="W56" s="62">
        <v>43296</v>
      </c>
      <c r="X56" s="62">
        <v>43306</v>
      </c>
      <c r="Y56" s="62">
        <v>43312</v>
      </c>
      <c r="Z56" s="62">
        <v>43318</v>
      </c>
    </row>
    <row r="57" spans="2:26" ht="5.4" customHeight="1" x14ac:dyDescent="0.3">
      <c r="B57" s="279"/>
      <c r="D57" s="16"/>
      <c r="E57" s="5"/>
      <c r="F57" s="5"/>
      <c r="G57" s="5"/>
      <c r="H57" s="5"/>
      <c r="I57" s="5"/>
      <c r="J57" s="5"/>
      <c r="K57" s="26"/>
      <c r="L57" s="27"/>
      <c r="M57" s="27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9"/>
    </row>
    <row r="58" spans="2:26" ht="17.399999999999999" x14ac:dyDescent="0.3">
      <c r="B58" s="279"/>
      <c r="C58" s="33"/>
      <c r="D58" s="33" t="s">
        <v>52</v>
      </c>
    </row>
    <row r="59" spans="2:26" ht="17.399999999999999" x14ac:dyDescent="0.3">
      <c r="B59" s="279"/>
      <c r="C59" s="33" t="s">
        <v>158</v>
      </c>
      <c r="D59" s="30" t="s">
        <v>33</v>
      </c>
      <c r="E59" s="62">
        <v>43189</v>
      </c>
      <c r="F59" s="62">
        <v>43278</v>
      </c>
      <c r="G59" s="19">
        <v>90</v>
      </c>
      <c r="H59" s="19">
        <v>3</v>
      </c>
      <c r="I59" s="19">
        <v>30</v>
      </c>
      <c r="J59" s="62" t="s">
        <v>230</v>
      </c>
      <c r="K59" s="62" t="s">
        <v>218</v>
      </c>
      <c r="L59" s="62" t="s">
        <v>219</v>
      </c>
      <c r="M59" s="62" t="s">
        <v>220</v>
      </c>
      <c r="N59" s="47">
        <v>30</v>
      </c>
      <c r="O59" s="62" t="s">
        <v>231</v>
      </c>
      <c r="P59" s="62" t="s">
        <v>221</v>
      </c>
      <c r="Q59" s="62" t="s">
        <v>222</v>
      </c>
      <c r="R59" s="62" t="s">
        <v>223</v>
      </c>
      <c r="S59" s="47">
        <v>30</v>
      </c>
      <c r="T59" s="62">
        <v>43278</v>
      </c>
      <c r="U59" s="62">
        <v>43281</v>
      </c>
      <c r="V59" s="62">
        <v>43291</v>
      </c>
      <c r="W59" s="62">
        <v>43296</v>
      </c>
      <c r="X59" s="62">
        <v>43306</v>
      </c>
      <c r="Y59" s="62">
        <v>43312</v>
      </c>
      <c r="Z59" s="62">
        <v>43318</v>
      </c>
    </row>
    <row r="60" spans="2:26" ht="17.399999999999999" x14ac:dyDescent="0.3">
      <c r="B60" s="279"/>
      <c r="C60" s="33" t="s">
        <v>159</v>
      </c>
      <c r="D60" s="30" t="s">
        <v>53</v>
      </c>
      <c r="E60" s="62">
        <v>43219</v>
      </c>
      <c r="F60" s="62">
        <v>43278</v>
      </c>
      <c r="G60" s="19">
        <v>60</v>
      </c>
      <c r="H60" s="19">
        <v>2</v>
      </c>
      <c r="I60" s="211"/>
      <c r="J60" s="126"/>
      <c r="K60" s="63"/>
      <c r="L60" s="63"/>
      <c r="M60" s="63"/>
      <c r="N60" s="47">
        <v>30</v>
      </c>
      <c r="O60" s="62" t="s">
        <v>231</v>
      </c>
      <c r="P60" s="62" t="s">
        <v>221</v>
      </c>
      <c r="Q60" s="62" t="s">
        <v>222</v>
      </c>
      <c r="R60" s="62" t="s">
        <v>223</v>
      </c>
      <c r="S60" s="47">
        <v>30</v>
      </c>
      <c r="T60" s="62">
        <v>43278</v>
      </c>
      <c r="U60" s="62">
        <v>43281</v>
      </c>
      <c r="V60" s="62">
        <v>43291</v>
      </c>
      <c r="W60" s="62">
        <v>43296</v>
      </c>
      <c r="X60" s="62">
        <v>43306</v>
      </c>
      <c r="Y60" s="62">
        <v>43312</v>
      </c>
      <c r="Z60" s="62">
        <v>43318</v>
      </c>
    </row>
    <row r="61" spans="2:26" ht="17.399999999999999" x14ac:dyDescent="0.3">
      <c r="B61" s="279"/>
      <c r="C61" s="33" t="s">
        <v>160</v>
      </c>
      <c r="D61" s="30" t="s">
        <v>54</v>
      </c>
      <c r="E61" s="62">
        <v>43219</v>
      </c>
      <c r="F61" s="62">
        <v>43278</v>
      </c>
      <c r="G61" s="19">
        <v>60</v>
      </c>
      <c r="H61" s="19">
        <v>2</v>
      </c>
      <c r="I61" s="211"/>
      <c r="J61" s="126"/>
      <c r="K61" s="63"/>
      <c r="L61" s="63"/>
      <c r="M61" s="63"/>
      <c r="N61" s="47">
        <v>30</v>
      </c>
      <c r="O61" s="62" t="s">
        <v>231</v>
      </c>
      <c r="P61" s="62" t="s">
        <v>221</v>
      </c>
      <c r="Q61" s="62" t="s">
        <v>222</v>
      </c>
      <c r="R61" s="62" t="s">
        <v>223</v>
      </c>
      <c r="S61" s="47">
        <v>30</v>
      </c>
      <c r="T61" s="62">
        <v>43278</v>
      </c>
      <c r="U61" s="62">
        <v>43281</v>
      </c>
      <c r="V61" s="62">
        <v>43291</v>
      </c>
      <c r="W61" s="62">
        <v>43296</v>
      </c>
      <c r="X61" s="62">
        <v>43306</v>
      </c>
      <c r="Y61" s="62">
        <v>43312</v>
      </c>
      <c r="Z61" s="62">
        <v>43318</v>
      </c>
    </row>
    <row r="62" spans="2:26" ht="5.4" customHeight="1" x14ac:dyDescent="0.3">
      <c r="B62" s="279"/>
      <c r="E62" s="5"/>
      <c r="F62" s="5"/>
      <c r="G62" s="5"/>
      <c r="H62" s="5"/>
      <c r="I62" s="5"/>
      <c r="J62" s="5"/>
      <c r="K62" s="26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</row>
    <row r="63" spans="2:26" ht="17.399999999999999" x14ac:dyDescent="0.3">
      <c r="B63" s="279"/>
      <c r="C63" s="33"/>
      <c r="D63" s="33" t="s">
        <v>55</v>
      </c>
    </row>
    <row r="64" spans="2:26" ht="17.399999999999999" x14ac:dyDescent="0.3">
      <c r="B64" s="279"/>
      <c r="C64" s="33" t="s">
        <v>161</v>
      </c>
      <c r="D64" s="30" t="s">
        <v>109</v>
      </c>
      <c r="E64" s="62">
        <v>43244</v>
      </c>
      <c r="F64" s="62">
        <v>43278</v>
      </c>
      <c r="G64" s="19">
        <v>35</v>
      </c>
      <c r="H64" s="19">
        <v>1</v>
      </c>
      <c r="I64" s="211"/>
      <c r="J64" s="126"/>
      <c r="K64" s="63"/>
      <c r="L64" s="63"/>
      <c r="M64" s="63"/>
      <c r="N64" s="63"/>
      <c r="O64" s="63"/>
      <c r="P64" s="63"/>
      <c r="Q64" s="63"/>
      <c r="R64" s="63"/>
      <c r="S64" s="47">
        <v>35</v>
      </c>
      <c r="T64" s="62">
        <v>43278</v>
      </c>
      <c r="U64" s="62">
        <v>43281</v>
      </c>
      <c r="V64" s="62">
        <v>43291</v>
      </c>
      <c r="W64" s="62">
        <v>43296</v>
      </c>
      <c r="X64" s="62">
        <v>43306</v>
      </c>
      <c r="Y64" s="62">
        <v>43312</v>
      </c>
      <c r="Z64" s="62">
        <v>43318</v>
      </c>
    </row>
    <row r="65" spans="2:26" ht="17.399999999999999" x14ac:dyDescent="0.3">
      <c r="B65" s="279"/>
      <c r="C65" s="33" t="s">
        <v>162</v>
      </c>
      <c r="D65" s="30" t="s">
        <v>54</v>
      </c>
      <c r="E65" s="62">
        <v>43244</v>
      </c>
      <c r="F65" s="62">
        <v>43278</v>
      </c>
      <c r="G65" s="19">
        <v>35</v>
      </c>
      <c r="H65" s="19">
        <v>1</v>
      </c>
      <c r="I65" s="211"/>
      <c r="J65" s="126"/>
      <c r="K65" s="63"/>
      <c r="L65" s="63"/>
      <c r="M65" s="63"/>
      <c r="N65" s="63"/>
      <c r="O65" s="63"/>
      <c r="P65" s="63"/>
      <c r="Q65" s="63"/>
      <c r="R65" s="63"/>
      <c r="S65" s="47">
        <v>35</v>
      </c>
      <c r="T65" s="62">
        <v>43278</v>
      </c>
      <c r="U65" s="62">
        <v>43281</v>
      </c>
      <c r="V65" s="62">
        <v>43291</v>
      </c>
      <c r="W65" s="62">
        <v>43296</v>
      </c>
      <c r="X65" s="62">
        <v>43306</v>
      </c>
      <c r="Y65" s="62">
        <v>43312</v>
      </c>
      <c r="Z65" s="62">
        <v>43318</v>
      </c>
    </row>
    <row r="66" spans="2:26" ht="5.4" customHeight="1" x14ac:dyDescent="0.3">
      <c r="B66" s="279"/>
      <c r="E66" s="5"/>
      <c r="F66" s="5"/>
      <c r="G66" s="5"/>
      <c r="H66" s="5"/>
      <c r="I66" s="5"/>
      <c r="J66" s="5"/>
      <c r="K66" s="26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</row>
    <row r="67" spans="2:26" ht="17.399999999999999" x14ac:dyDescent="0.3">
      <c r="B67" s="279"/>
      <c r="C67" s="33"/>
      <c r="D67" s="33" t="s">
        <v>56</v>
      </c>
    </row>
    <row r="68" spans="2:26" ht="17.399999999999999" x14ac:dyDescent="0.3">
      <c r="B68" s="279"/>
      <c r="C68" s="33" t="s">
        <v>163</v>
      </c>
      <c r="D68" s="30" t="s">
        <v>34</v>
      </c>
      <c r="E68" s="62">
        <v>43234</v>
      </c>
      <c r="F68" s="62">
        <v>43278</v>
      </c>
      <c r="G68" s="19">
        <v>45</v>
      </c>
      <c r="H68" s="19">
        <v>1</v>
      </c>
      <c r="I68" s="211"/>
      <c r="J68" s="126"/>
      <c r="K68" s="63"/>
      <c r="L68" s="63"/>
      <c r="M68" s="63"/>
      <c r="N68" s="63"/>
      <c r="O68" s="63"/>
      <c r="P68" s="63"/>
      <c r="Q68" s="63"/>
      <c r="R68" s="63"/>
      <c r="S68" s="47">
        <v>45</v>
      </c>
      <c r="T68" s="62">
        <v>43278</v>
      </c>
      <c r="U68" s="62">
        <v>43281</v>
      </c>
      <c r="V68" s="62">
        <v>43291</v>
      </c>
      <c r="W68" s="62">
        <v>43296</v>
      </c>
      <c r="X68" s="62">
        <v>43306</v>
      </c>
      <c r="Y68" s="62">
        <v>43312</v>
      </c>
      <c r="Z68" s="62">
        <v>43318</v>
      </c>
    </row>
    <row r="69" spans="2:26" ht="17.399999999999999" x14ac:dyDescent="0.3">
      <c r="B69" s="279"/>
      <c r="C69" s="33" t="s">
        <v>164</v>
      </c>
      <c r="D69" s="30" t="s">
        <v>57</v>
      </c>
      <c r="E69" s="62">
        <v>43234</v>
      </c>
      <c r="F69" s="62">
        <v>43278</v>
      </c>
      <c r="G69" s="19">
        <v>45</v>
      </c>
      <c r="H69" s="19">
        <v>1</v>
      </c>
      <c r="I69" s="211"/>
      <c r="J69" s="126"/>
      <c r="K69" s="63"/>
      <c r="L69" s="63"/>
      <c r="M69" s="63"/>
      <c r="N69" s="63"/>
      <c r="O69" s="63"/>
      <c r="P69" s="63"/>
      <c r="Q69" s="63"/>
      <c r="R69" s="63"/>
      <c r="S69" s="47">
        <v>45</v>
      </c>
      <c r="T69" s="62">
        <v>43278</v>
      </c>
      <c r="U69" s="62">
        <v>43281</v>
      </c>
      <c r="V69" s="62">
        <v>43291</v>
      </c>
      <c r="W69" s="62">
        <v>43296</v>
      </c>
      <c r="X69" s="62">
        <v>43306</v>
      </c>
      <c r="Y69" s="62">
        <v>43312</v>
      </c>
      <c r="Z69" s="62">
        <v>43318</v>
      </c>
    </row>
    <row r="70" spans="2:26" ht="4.2" customHeight="1" x14ac:dyDescent="0.3">
      <c r="B70" s="279"/>
      <c r="E70" s="5"/>
      <c r="F70" s="5"/>
      <c r="G70" s="5"/>
      <c r="H70" s="5"/>
      <c r="I70" s="5"/>
      <c r="J70" s="5"/>
      <c r="K70" s="26"/>
      <c r="L70" s="27"/>
      <c r="M70" s="27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9"/>
    </row>
    <row r="71" spans="2:26" ht="17.399999999999999" x14ac:dyDescent="0.3">
      <c r="B71" s="279"/>
      <c r="D71" s="33" t="s">
        <v>58</v>
      </c>
    </row>
    <row r="72" spans="2:26" ht="17.399999999999999" x14ac:dyDescent="0.3">
      <c r="B72" s="279"/>
      <c r="C72" s="33" t="s">
        <v>165</v>
      </c>
      <c r="D72" s="30" t="s">
        <v>33</v>
      </c>
      <c r="E72" s="62">
        <v>43219</v>
      </c>
      <c r="F72" s="62">
        <v>43278</v>
      </c>
      <c r="G72" s="19">
        <v>60</v>
      </c>
      <c r="H72" s="19">
        <v>2</v>
      </c>
      <c r="I72" s="211"/>
      <c r="J72" s="126"/>
      <c r="K72" s="63"/>
      <c r="L72" s="63"/>
      <c r="M72" s="63"/>
      <c r="N72" s="47">
        <v>30</v>
      </c>
      <c r="O72" s="62" t="s">
        <v>231</v>
      </c>
      <c r="P72" s="62" t="s">
        <v>221</v>
      </c>
      <c r="Q72" s="62" t="s">
        <v>222</v>
      </c>
      <c r="R72" s="62" t="s">
        <v>223</v>
      </c>
      <c r="S72" s="47">
        <v>30</v>
      </c>
      <c r="T72" s="62">
        <v>43278</v>
      </c>
      <c r="U72" s="62">
        <v>43281</v>
      </c>
      <c r="V72" s="62">
        <v>43291</v>
      </c>
      <c r="W72" s="62">
        <v>43296</v>
      </c>
      <c r="X72" s="62">
        <v>43306</v>
      </c>
      <c r="Y72" s="62">
        <v>43312</v>
      </c>
      <c r="Z72" s="62">
        <v>43318</v>
      </c>
    </row>
    <row r="73" spans="2:26" ht="17.399999999999999" x14ac:dyDescent="0.3">
      <c r="B73" s="279"/>
      <c r="C73" s="33" t="s">
        <v>166</v>
      </c>
      <c r="D73" s="30" t="s">
        <v>59</v>
      </c>
      <c r="E73" s="62">
        <v>43234</v>
      </c>
      <c r="F73" s="62">
        <v>43278</v>
      </c>
      <c r="G73" s="19">
        <v>45</v>
      </c>
      <c r="H73" s="19">
        <v>1</v>
      </c>
      <c r="I73" s="211"/>
      <c r="J73" s="126"/>
      <c r="K73" s="63"/>
      <c r="L73" s="63"/>
      <c r="M73" s="63"/>
      <c r="N73" s="63"/>
      <c r="O73" s="63"/>
      <c r="P73" s="63"/>
      <c r="Q73" s="63"/>
      <c r="R73" s="63"/>
      <c r="S73" s="47">
        <v>45</v>
      </c>
      <c r="T73" s="62">
        <v>43278</v>
      </c>
      <c r="U73" s="62">
        <v>43281</v>
      </c>
      <c r="V73" s="62">
        <v>43291</v>
      </c>
      <c r="W73" s="62">
        <v>43296</v>
      </c>
      <c r="X73" s="62">
        <v>43306</v>
      </c>
      <c r="Y73" s="62">
        <v>43312</v>
      </c>
      <c r="Z73" s="62">
        <v>43318</v>
      </c>
    </row>
    <row r="74" spans="2:26" ht="17.399999999999999" x14ac:dyDescent="0.3">
      <c r="B74" s="279"/>
      <c r="C74" s="33" t="s">
        <v>167</v>
      </c>
      <c r="D74" s="30" t="s">
        <v>60</v>
      </c>
      <c r="E74" s="62">
        <v>43234</v>
      </c>
      <c r="F74" s="62">
        <v>43278</v>
      </c>
      <c r="G74" s="19">
        <v>45</v>
      </c>
      <c r="H74" s="19">
        <v>1</v>
      </c>
      <c r="I74" s="211"/>
      <c r="J74" s="126"/>
      <c r="K74" s="63"/>
      <c r="L74" s="63"/>
      <c r="M74" s="63"/>
      <c r="N74" s="63"/>
      <c r="O74" s="63"/>
      <c r="P74" s="63"/>
      <c r="Q74" s="63"/>
      <c r="R74" s="63"/>
      <c r="S74" s="47">
        <v>45</v>
      </c>
      <c r="T74" s="62">
        <v>43278</v>
      </c>
      <c r="U74" s="62">
        <v>43281</v>
      </c>
      <c r="V74" s="62">
        <v>43291</v>
      </c>
      <c r="W74" s="62">
        <v>43296</v>
      </c>
      <c r="X74" s="62">
        <v>43306</v>
      </c>
      <c r="Y74" s="62">
        <v>43312</v>
      </c>
      <c r="Z74" s="62">
        <v>43318</v>
      </c>
    </row>
    <row r="75" spans="2:26" ht="5.4" customHeight="1" x14ac:dyDescent="0.3">
      <c r="B75" s="279"/>
      <c r="E75" s="5"/>
      <c r="F75" s="5"/>
      <c r="G75" s="5"/>
      <c r="H75" s="5"/>
      <c r="I75" s="5"/>
      <c r="J75" s="5"/>
      <c r="K75" s="26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9"/>
    </row>
    <row r="76" spans="2:26" ht="17.399999999999999" x14ac:dyDescent="0.3">
      <c r="B76" s="279"/>
      <c r="D76" s="33" t="s">
        <v>61</v>
      </c>
    </row>
    <row r="77" spans="2:26" ht="17.399999999999999" x14ac:dyDescent="0.3">
      <c r="B77" s="279"/>
      <c r="C77" s="33" t="s">
        <v>168</v>
      </c>
      <c r="D77" s="30" t="s">
        <v>62</v>
      </c>
      <c r="E77" s="62">
        <v>43219</v>
      </c>
      <c r="F77" s="62">
        <v>43278</v>
      </c>
      <c r="G77" s="19">
        <v>60</v>
      </c>
      <c r="H77" s="19">
        <v>2</v>
      </c>
      <c r="I77" s="211"/>
      <c r="J77" s="126"/>
      <c r="K77" s="63"/>
      <c r="L77" s="63"/>
      <c r="M77" s="63"/>
      <c r="N77" s="47">
        <v>30</v>
      </c>
      <c r="O77" s="62" t="s">
        <v>231</v>
      </c>
      <c r="P77" s="62" t="s">
        <v>221</v>
      </c>
      <c r="Q77" s="62" t="s">
        <v>222</v>
      </c>
      <c r="R77" s="62" t="s">
        <v>223</v>
      </c>
      <c r="S77" s="47">
        <v>30</v>
      </c>
      <c r="T77" s="62">
        <v>43278</v>
      </c>
      <c r="U77" s="62">
        <v>43281</v>
      </c>
      <c r="V77" s="62">
        <v>43291</v>
      </c>
      <c r="W77" s="62">
        <v>43296</v>
      </c>
      <c r="X77" s="62">
        <v>43306</v>
      </c>
      <c r="Y77" s="62">
        <v>43312</v>
      </c>
      <c r="Z77" s="62">
        <v>43318</v>
      </c>
    </row>
    <row r="78" spans="2:26" ht="17.399999999999999" x14ac:dyDescent="0.3">
      <c r="B78" s="279"/>
      <c r="C78" s="33" t="s">
        <v>169</v>
      </c>
      <c r="D78" s="30" t="s">
        <v>63</v>
      </c>
      <c r="E78" s="62">
        <v>43219</v>
      </c>
      <c r="F78" s="62">
        <v>43278</v>
      </c>
      <c r="G78" s="19">
        <v>60</v>
      </c>
      <c r="H78" s="19">
        <v>2</v>
      </c>
      <c r="I78" s="211"/>
      <c r="J78" s="126"/>
      <c r="K78" s="63"/>
      <c r="L78" s="63"/>
      <c r="M78" s="63"/>
      <c r="N78" s="47">
        <v>30</v>
      </c>
      <c r="O78" s="62" t="s">
        <v>231</v>
      </c>
      <c r="P78" s="62" t="s">
        <v>221</v>
      </c>
      <c r="Q78" s="62" t="s">
        <v>222</v>
      </c>
      <c r="R78" s="62" t="s">
        <v>223</v>
      </c>
      <c r="S78" s="47">
        <v>30</v>
      </c>
      <c r="T78" s="62">
        <v>43278</v>
      </c>
      <c r="U78" s="62">
        <v>43281</v>
      </c>
      <c r="V78" s="62">
        <v>43291</v>
      </c>
      <c r="W78" s="62">
        <v>43296</v>
      </c>
      <c r="X78" s="62">
        <v>43306</v>
      </c>
      <c r="Y78" s="62">
        <v>43312</v>
      </c>
      <c r="Z78" s="62">
        <v>43318</v>
      </c>
    </row>
    <row r="79" spans="2:26" ht="5.4" customHeight="1" x14ac:dyDescent="0.3">
      <c r="B79" s="279"/>
      <c r="E79" s="5"/>
      <c r="F79" s="5"/>
      <c r="G79" s="5"/>
      <c r="H79" s="5"/>
      <c r="I79" s="5"/>
      <c r="J79" s="5"/>
      <c r="K79" s="26"/>
      <c r="L79" s="27"/>
      <c r="M79" s="27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9"/>
    </row>
    <row r="80" spans="2:26" ht="17.399999999999999" x14ac:dyDescent="0.3">
      <c r="B80" s="279"/>
      <c r="D80" s="33" t="s">
        <v>64</v>
      </c>
    </row>
    <row r="81" spans="2:26" ht="17.399999999999999" x14ac:dyDescent="0.3">
      <c r="B81" s="279"/>
      <c r="C81" s="33" t="s">
        <v>170</v>
      </c>
      <c r="D81" s="30" t="s">
        <v>65</v>
      </c>
      <c r="E81" s="62">
        <v>43239</v>
      </c>
      <c r="F81" s="62">
        <v>43278</v>
      </c>
      <c r="G81" s="19">
        <v>40</v>
      </c>
      <c r="H81" s="19">
        <v>1</v>
      </c>
      <c r="I81" s="211"/>
      <c r="J81" s="126"/>
      <c r="K81" s="63"/>
      <c r="L81" s="63"/>
      <c r="M81" s="63"/>
      <c r="N81" s="63"/>
      <c r="O81" s="63"/>
      <c r="P81" s="63"/>
      <c r="Q81" s="63"/>
      <c r="R81" s="63"/>
      <c r="S81" s="47">
        <v>40</v>
      </c>
      <c r="T81" s="62">
        <v>43278</v>
      </c>
      <c r="U81" s="62">
        <v>43281</v>
      </c>
      <c r="V81" s="62">
        <v>43291</v>
      </c>
      <c r="W81" s="62">
        <v>43296</v>
      </c>
      <c r="X81" s="62">
        <v>43306</v>
      </c>
      <c r="Y81" s="62">
        <v>43312</v>
      </c>
      <c r="Z81" s="62">
        <v>43318</v>
      </c>
    </row>
    <row r="82" spans="2:26" ht="17.399999999999999" x14ac:dyDescent="0.3">
      <c r="B82" s="279"/>
      <c r="C82" s="33" t="s">
        <v>171</v>
      </c>
      <c r="D82" s="30" t="s">
        <v>66</v>
      </c>
      <c r="E82" s="62">
        <v>43249</v>
      </c>
      <c r="F82" s="62">
        <v>43278</v>
      </c>
      <c r="G82" s="19">
        <v>30</v>
      </c>
      <c r="H82" s="19">
        <v>1</v>
      </c>
      <c r="I82" s="211"/>
      <c r="J82" s="126"/>
      <c r="K82" s="63"/>
      <c r="L82" s="63"/>
      <c r="M82" s="63"/>
      <c r="N82" s="63"/>
      <c r="O82" s="63"/>
      <c r="P82" s="63"/>
      <c r="Q82" s="63"/>
      <c r="R82" s="63"/>
      <c r="S82" s="47">
        <v>30</v>
      </c>
      <c r="T82" s="62">
        <v>43278</v>
      </c>
      <c r="U82" s="62">
        <v>43281</v>
      </c>
      <c r="V82" s="62">
        <v>43291</v>
      </c>
      <c r="W82" s="62">
        <v>43296</v>
      </c>
      <c r="X82" s="62">
        <v>43306</v>
      </c>
      <c r="Y82" s="62">
        <v>43312</v>
      </c>
      <c r="Z82" s="62">
        <v>43318</v>
      </c>
    </row>
    <row r="83" spans="2:26" ht="5.4" customHeight="1" x14ac:dyDescent="0.3">
      <c r="B83" s="279"/>
      <c r="E83" s="5"/>
      <c r="F83" s="5"/>
      <c r="G83" s="5"/>
      <c r="H83" s="5"/>
      <c r="I83" s="5"/>
      <c r="J83" s="5"/>
      <c r="K83" s="26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2:26" ht="17.399999999999999" x14ac:dyDescent="0.3">
      <c r="B84" s="279"/>
      <c r="D84" s="33" t="s">
        <v>67</v>
      </c>
    </row>
    <row r="85" spans="2:26" ht="17.399999999999999" x14ac:dyDescent="0.3">
      <c r="B85" s="279"/>
      <c r="C85" s="33" t="s">
        <v>193</v>
      </c>
      <c r="D85" s="30" t="s">
        <v>33</v>
      </c>
      <c r="E85" s="62">
        <v>43219</v>
      </c>
      <c r="F85" s="62">
        <v>43278</v>
      </c>
      <c r="G85" s="19">
        <v>60</v>
      </c>
      <c r="H85" s="19">
        <v>2</v>
      </c>
      <c r="I85" s="211"/>
      <c r="J85" s="126"/>
      <c r="K85" s="63"/>
      <c r="L85" s="63"/>
      <c r="M85" s="63"/>
      <c r="N85" s="47">
        <v>30</v>
      </c>
      <c r="O85" s="62" t="s">
        <v>231</v>
      </c>
      <c r="P85" s="62" t="s">
        <v>221</v>
      </c>
      <c r="Q85" s="62" t="s">
        <v>222</v>
      </c>
      <c r="R85" s="62" t="s">
        <v>223</v>
      </c>
      <c r="S85" s="47">
        <v>30</v>
      </c>
      <c r="T85" s="62">
        <v>43278</v>
      </c>
      <c r="U85" s="62">
        <v>43281</v>
      </c>
      <c r="V85" s="62">
        <v>43291</v>
      </c>
      <c r="W85" s="62">
        <v>43296</v>
      </c>
      <c r="X85" s="62">
        <v>43306</v>
      </c>
      <c r="Y85" s="62">
        <v>43312</v>
      </c>
      <c r="Z85" s="62">
        <v>43318</v>
      </c>
    </row>
    <row r="86" spans="2:26" ht="17.399999999999999" x14ac:dyDescent="0.3">
      <c r="B86" s="279"/>
      <c r="C86" s="33" t="s">
        <v>194</v>
      </c>
      <c r="D86" s="30" t="s">
        <v>62</v>
      </c>
      <c r="E86" s="62">
        <v>43219</v>
      </c>
      <c r="F86" s="62">
        <v>43278</v>
      </c>
      <c r="G86" s="19">
        <v>60</v>
      </c>
      <c r="H86" s="19">
        <v>2</v>
      </c>
      <c r="I86" s="211"/>
      <c r="J86" s="126"/>
      <c r="K86" s="63"/>
      <c r="L86" s="63"/>
      <c r="M86" s="63"/>
      <c r="N86" s="47">
        <v>30</v>
      </c>
      <c r="O86" s="62" t="s">
        <v>231</v>
      </c>
      <c r="P86" s="62" t="s">
        <v>221</v>
      </c>
      <c r="Q86" s="62" t="s">
        <v>222</v>
      </c>
      <c r="R86" s="62" t="s">
        <v>223</v>
      </c>
      <c r="S86" s="47">
        <v>30</v>
      </c>
      <c r="T86" s="62">
        <v>43278</v>
      </c>
      <c r="U86" s="62">
        <v>43281</v>
      </c>
      <c r="V86" s="62">
        <v>43291</v>
      </c>
      <c r="W86" s="62">
        <v>43296</v>
      </c>
      <c r="X86" s="62">
        <v>43306</v>
      </c>
      <c r="Y86" s="62">
        <v>43312</v>
      </c>
      <c r="Z86" s="62">
        <v>43318</v>
      </c>
    </row>
    <row r="87" spans="2:26" ht="17.399999999999999" x14ac:dyDescent="0.3">
      <c r="B87" s="279"/>
      <c r="C87" s="33" t="s">
        <v>195</v>
      </c>
      <c r="D87" s="30" t="s">
        <v>68</v>
      </c>
      <c r="E87" s="62">
        <v>43219</v>
      </c>
      <c r="F87" s="62">
        <v>43278</v>
      </c>
      <c r="G87" s="19">
        <v>60</v>
      </c>
      <c r="H87" s="19">
        <v>2</v>
      </c>
      <c r="I87" s="211"/>
      <c r="J87" s="126"/>
      <c r="K87" s="63"/>
      <c r="L87" s="63"/>
      <c r="M87" s="63"/>
      <c r="N87" s="47">
        <v>30</v>
      </c>
      <c r="O87" s="62" t="s">
        <v>231</v>
      </c>
      <c r="P87" s="62" t="s">
        <v>221</v>
      </c>
      <c r="Q87" s="62" t="s">
        <v>222</v>
      </c>
      <c r="R87" s="62" t="s">
        <v>223</v>
      </c>
      <c r="S87" s="47">
        <v>30</v>
      </c>
      <c r="T87" s="62">
        <v>43278</v>
      </c>
      <c r="U87" s="62">
        <v>43281</v>
      </c>
      <c r="V87" s="62">
        <v>43291</v>
      </c>
      <c r="W87" s="62">
        <v>43296</v>
      </c>
      <c r="X87" s="62">
        <v>43306</v>
      </c>
      <c r="Y87" s="62">
        <v>43312</v>
      </c>
      <c r="Z87" s="62">
        <v>43318</v>
      </c>
    </row>
    <row r="88" spans="2:26" ht="5.4" customHeight="1" x14ac:dyDescent="0.3">
      <c r="B88" s="279"/>
      <c r="E88" s="5"/>
      <c r="F88" s="5"/>
      <c r="G88" s="5"/>
      <c r="H88" s="5"/>
      <c r="I88" s="5"/>
      <c r="J88" s="5"/>
      <c r="K88" s="26"/>
      <c r="L88" s="27"/>
      <c r="M88" s="27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9"/>
    </row>
    <row r="89" spans="2:26" ht="17.399999999999999" x14ac:dyDescent="0.3">
      <c r="B89" s="279"/>
      <c r="D89" s="33" t="s">
        <v>69</v>
      </c>
    </row>
    <row r="90" spans="2:26" ht="17.399999999999999" x14ac:dyDescent="0.3">
      <c r="B90" s="279"/>
      <c r="C90" s="33" t="s">
        <v>172</v>
      </c>
      <c r="D90" s="30" t="s">
        <v>45</v>
      </c>
      <c r="E90" s="62">
        <v>43234</v>
      </c>
      <c r="F90" s="62">
        <v>43278</v>
      </c>
      <c r="G90" s="19">
        <v>45</v>
      </c>
      <c r="H90" s="19">
        <v>1</v>
      </c>
      <c r="I90" s="211"/>
      <c r="J90" s="126"/>
      <c r="K90" s="63"/>
      <c r="L90" s="63"/>
      <c r="M90" s="63"/>
      <c r="N90" s="63"/>
      <c r="O90" s="63"/>
      <c r="P90" s="63"/>
      <c r="Q90" s="63"/>
      <c r="R90" s="63"/>
      <c r="S90" s="47">
        <v>45</v>
      </c>
      <c r="T90" s="62">
        <v>43278</v>
      </c>
      <c r="U90" s="62">
        <v>43281</v>
      </c>
      <c r="V90" s="62">
        <v>43291</v>
      </c>
      <c r="W90" s="62">
        <v>43296</v>
      </c>
      <c r="X90" s="62">
        <v>43306</v>
      </c>
      <c r="Y90" s="62">
        <v>43312</v>
      </c>
      <c r="Z90" s="62">
        <v>43318</v>
      </c>
    </row>
    <row r="91" spans="2:26" ht="17.399999999999999" x14ac:dyDescent="0.3">
      <c r="B91" s="279"/>
      <c r="C91" s="33" t="s">
        <v>173</v>
      </c>
      <c r="D91" s="30" t="s">
        <v>70</v>
      </c>
      <c r="E91" s="62">
        <v>43234</v>
      </c>
      <c r="F91" s="62">
        <v>43278</v>
      </c>
      <c r="G91" s="19">
        <v>45</v>
      </c>
      <c r="H91" s="19">
        <v>1</v>
      </c>
      <c r="I91" s="211"/>
      <c r="J91" s="126"/>
      <c r="K91" s="63"/>
      <c r="L91" s="63"/>
      <c r="M91" s="63"/>
      <c r="N91" s="63"/>
      <c r="O91" s="63"/>
      <c r="P91" s="63"/>
      <c r="Q91" s="63"/>
      <c r="R91" s="63"/>
      <c r="S91" s="47">
        <v>45</v>
      </c>
      <c r="T91" s="62">
        <v>43278</v>
      </c>
      <c r="U91" s="62">
        <v>43281</v>
      </c>
      <c r="V91" s="62">
        <v>43291</v>
      </c>
      <c r="W91" s="62">
        <v>43296</v>
      </c>
      <c r="X91" s="62">
        <v>43306</v>
      </c>
      <c r="Y91" s="62">
        <v>43312</v>
      </c>
      <c r="Z91" s="62">
        <v>43318</v>
      </c>
    </row>
    <row r="92" spans="2:26" ht="5.4" customHeight="1" x14ac:dyDescent="0.3">
      <c r="B92" s="279"/>
      <c r="E92" s="5"/>
      <c r="F92" s="5"/>
      <c r="G92" s="5"/>
      <c r="H92" s="5"/>
      <c r="I92" s="5"/>
      <c r="J92" s="5"/>
      <c r="K92" s="26"/>
      <c r="L92" s="27"/>
      <c r="M92" s="27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9"/>
    </row>
    <row r="93" spans="2:26" ht="17.399999999999999" x14ac:dyDescent="0.3">
      <c r="B93" s="279"/>
      <c r="D93" s="32" t="s">
        <v>71</v>
      </c>
    </row>
    <row r="94" spans="2:26" ht="17.399999999999999" x14ac:dyDescent="0.3">
      <c r="B94" s="279"/>
      <c r="C94" s="32" t="s">
        <v>174</v>
      </c>
      <c r="D94" s="58" t="s">
        <v>26</v>
      </c>
      <c r="E94" s="62">
        <v>43234</v>
      </c>
      <c r="F94" s="62">
        <v>43278</v>
      </c>
      <c r="G94" s="19">
        <v>45</v>
      </c>
      <c r="H94" s="19">
        <v>1</v>
      </c>
      <c r="I94" s="211"/>
      <c r="J94" s="126"/>
      <c r="K94" s="63"/>
      <c r="L94" s="63"/>
      <c r="M94" s="63"/>
      <c r="N94" s="63"/>
      <c r="O94" s="63"/>
      <c r="P94" s="63"/>
      <c r="Q94" s="63"/>
      <c r="R94" s="63"/>
      <c r="S94" s="47">
        <v>45</v>
      </c>
      <c r="T94" s="62">
        <v>43278</v>
      </c>
      <c r="U94" s="62">
        <v>43281</v>
      </c>
      <c r="V94" s="62">
        <v>43291</v>
      </c>
      <c r="W94" s="62">
        <v>43296</v>
      </c>
      <c r="X94" s="62">
        <v>43306</v>
      </c>
      <c r="Y94" s="62">
        <v>43312</v>
      </c>
      <c r="Z94" s="62">
        <v>43318</v>
      </c>
    </row>
    <row r="95" spans="2:26" ht="5.4" customHeight="1" x14ac:dyDescent="0.3">
      <c r="B95" s="279"/>
      <c r="D95" s="16"/>
      <c r="E95" s="5"/>
      <c r="F95" s="5"/>
      <c r="G95" s="5"/>
      <c r="H95" s="5"/>
      <c r="I95" s="26"/>
      <c r="J95" s="26"/>
      <c r="K95" s="26"/>
      <c r="L95" s="27"/>
      <c r="M95" s="27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9"/>
    </row>
    <row r="96" spans="2:26" ht="17.399999999999999" x14ac:dyDescent="0.3">
      <c r="B96" s="279"/>
      <c r="D96" s="33" t="s">
        <v>72</v>
      </c>
    </row>
    <row r="97" spans="2:26" ht="17.399999999999999" x14ac:dyDescent="0.3">
      <c r="B97" s="279"/>
      <c r="C97" s="33" t="s">
        <v>175</v>
      </c>
      <c r="D97" s="30" t="s">
        <v>45</v>
      </c>
      <c r="E97" s="62">
        <v>43219</v>
      </c>
      <c r="F97" s="62">
        <v>43278</v>
      </c>
      <c r="G97" s="19">
        <v>60</v>
      </c>
      <c r="H97" s="19">
        <v>2</v>
      </c>
      <c r="I97" s="211"/>
      <c r="J97" s="126"/>
      <c r="K97" s="63"/>
      <c r="L97" s="63"/>
      <c r="M97" s="63"/>
      <c r="N97" s="47">
        <v>30</v>
      </c>
      <c r="O97" s="62" t="s">
        <v>231</v>
      </c>
      <c r="P97" s="62">
        <v>43251</v>
      </c>
      <c r="Q97" s="62">
        <v>43261</v>
      </c>
      <c r="R97" s="62">
        <v>43266</v>
      </c>
      <c r="S97" s="47">
        <v>30</v>
      </c>
      <c r="T97" s="62">
        <v>43278</v>
      </c>
      <c r="U97" s="62">
        <v>43281</v>
      </c>
      <c r="V97" s="62">
        <v>43291</v>
      </c>
      <c r="W97" s="62">
        <v>43296</v>
      </c>
      <c r="X97" s="62">
        <v>43306</v>
      </c>
      <c r="Y97" s="62">
        <v>43312</v>
      </c>
      <c r="Z97" s="62">
        <v>43318</v>
      </c>
    </row>
    <row r="98" spans="2:26" ht="17.399999999999999" x14ac:dyDescent="0.3">
      <c r="B98" s="279"/>
      <c r="C98" s="33" t="s">
        <v>176</v>
      </c>
      <c r="D98" s="30" t="s">
        <v>73</v>
      </c>
      <c r="E98" s="62">
        <v>43219</v>
      </c>
      <c r="F98" s="62">
        <v>43278</v>
      </c>
      <c r="G98" s="19">
        <v>60</v>
      </c>
      <c r="H98" s="19">
        <v>2</v>
      </c>
      <c r="I98" s="211"/>
      <c r="J98" s="126"/>
      <c r="K98" s="63"/>
      <c r="L98" s="63"/>
      <c r="M98" s="63"/>
      <c r="N98" s="47">
        <v>30</v>
      </c>
      <c r="O98" s="62" t="s">
        <v>231</v>
      </c>
      <c r="P98" s="62">
        <v>43251</v>
      </c>
      <c r="Q98" s="62">
        <v>43261</v>
      </c>
      <c r="R98" s="62">
        <v>43266</v>
      </c>
      <c r="S98" s="47">
        <v>30</v>
      </c>
      <c r="T98" s="62">
        <v>43278</v>
      </c>
      <c r="U98" s="62">
        <v>43281</v>
      </c>
      <c r="V98" s="62">
        <v>43291</v>
      </c>
      <c r="W98" s="62">
        <v>43296</v>
      </c>
      <c r="X98" s="62">
        <v>43306</v>
      </c>
      <c r="Y98" s="62">
        <v>43312</v>
      </c>
      <c r="Z98" s="62">
        <v>43318</v>
      </c>
    </row>
    <row r="99" spans="2:26" ht="5.4" customHeight="1" x14ac:dyDescent="0.3">
      <c r="B99" s="279"/>
      <c r="E99" s="5"/>
      <c r="F99" s="5"/>
      <c r="G99" s="5"/>
      <c r="H99" s="5"/>
      <c r="I99" s="5"/>
      <c r="J99" s="5"/>
      <c r="K99" s="26"/>
      <c r="L99" s="27"/>
      <c r="M99" s="27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9"/>
    </row>
    <row r="100" spans="2:26" ht="17.399999999999999" x14ac:dyDescent="0.3">
      <c r="B100" s="279"/>
      <c r="D100" s="33" t="s">
        <v>74</v>
      </c>
    </row>
    <row r="101" spans="2:26" ht="17.399999999999999" x14ac:dyDescent="0.3">
      <c r="B101" s="279"/>
      <c r="C101" s="33" t="s">
        <v>177</v>
      </c>
      <c r="D101" s="30" t="s">
        <v>34</v>
      </c>
      <c r="E101" s="62">
        <v>43234</v>
      </c>
      <c r="F101" s="62">
        <v>43278</v>
      </c>
      <c r="G101" s="19">
        <v>45</v>
      </c>
      <c r="H101" s="19">
        <v>1</v>
      </c>
      <c r="I101" s="211"/>
      <c r="J101" s="126"/>
      <c r="K101" s="63"/>
      <c r="L101" s="63"/>
      <c r="M101" s="63"/>
      <c r="N101" s="63"/>
      <c r="O101" s="63"/>
      <c r="P101" s="63"/>
      <c r="Q101" s="63"/>
      <c r="R101" s="63"/>
      <c r="S101" s="47">
        <v>45</v>
      </c>
      <c r="T101" s="62">
        <v>43278</v>
      </c>
      <c r="U101" s="62">
        <v>43281</v>
      </c>
      <c r="V101" s="62">
        <v>43291</v>
      </c>
      <c r="W101" s="62">
        <v>43296</v>
      </c>
      <c r="X101" s="62">
        <v>43306</v>
      </c>
      <c r="Y101" s="62">
        <v>43312</v>
      </c>
      <c r="Z101" s="62">
        <v>43318</v>
      </c>
    </row>
    <row r="102" spans="2:26" ht="17.399999999999999" x14ac:dyDescent="0.3">
      <c r="B102" s="279"/>
      <c r="C102" s="33" t="s">
        <v>178</v>
      </c>
      <c r="D102" s="30" t="s">
        <v>70</v>
      </c>
      <c r="E102" s="62">
        <v>43234</v>
      </c>
      <c r="F102" s="62">
        <v>43278</v>
      </c>
      <c r="G102" s="19">
        <v>45</v>
      </c>
      <c r="H102" s="19">
        <v>1</v>
      </c>
      <c r="I102" s="211"/>
      <c r="J102" s="126"/>
      <c r="K102" s="63"/>
      <c r="L102" s="63"/>
      <c r="M102" s="63"/>
      <c r="N102" s="63"/>
      <c r="O102" s="63"/>
      <c r="P102" s="63"/>
      <c r="Q102" s="63"/>
      <c r="R102" s="63"/>
      <c r="S102" s="47">
        <v>45</v>
      </c>
      <c r="T102" s="62">
        <v>43278</v>
      </c>
      <c r="U102" s="62">
        <v>43281</v>
      </c>
      <c r="V102" s="62">
        <v>43291</v>
      </c>
      <c r="W102" s="62">
        <v>43296</v>
      </c>
      <c r="X102" s="62">
        <v>43306</v>
      </c>
      <c r="Y102" s="62">
        <v>43312</v>
      </c>
      <c r="Z102" s="62">
        <v>43318</v>
      </c>
    </row>
    <row r="103" spans="2:26" ht="5.4" customHeight="1" x14ac:dyDescent="0.3">
      <c r="B103" s="279"/>
      <c r="E103" s="5"/>
      <c r="F103" s="5"/>
      <c r="G103" s="5"/>
      <c r="H103" s="5"/>
      <c r="I103" s="5"/>
      <c r="J103" s="5"/>
      <c r="K103" s="26"/>
      <c r="L103" s="27"/>
      <c r="M103" s="27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9"/>
    </row>
    <row r="104" spans="2:26" ht="17.399999999999999" x14ac:dyDescent="0.3">
      <c r="B104" s="279"/>
      <c r="D104" s="33" t="s">
        <v>75</v>
      </c>
    </row>
    <row r="105" spans="2:26" ht="17.399999999999999" x14ac:dyDescent="0.3">
      <c r="B105" s="279"/>
      <c r="C105" s="33" t="s">
        <v>179</v>
      </c>
      <c r="D105" s="30" t="s">
        <v>25</v>
      </c>
      <c r="E105" s="62">
        <v>43239</v>
      </c>
      <c r="F105" s="62">
        <v>43278</v>
      </c>
      <c r="G105" s="19">
        <v>40</v>
      </c>
      <c r="H105" s="19">
        <v>1</v>
      </c>
      <c r="I105" s="211"/>
      <c r="J105" s="126"/>
      <c r="K105" s="63"/>
      <c r="L105" s="63"/>
      <c r="M105" s="63"/>
      <c r="N105" s="63"/>
      <c r="O105" s="63"/>
      <c r="P105" s="63"/>
      <c r="Q105" s="63"/>
      <c r="R105" s="63"/>
      <c r="S105" s="47">
        <v>40</v>
      </c>
      <c r="T105" s="62">
        <v>43278</v>
      </c>
      <c r="U105" s="62">
        <v>43281</v>
      </c>
      <c r="V105" s="62">
        <v>43291</v>
      </c>
      <c r="W105" s="62">
        <v>43296</v>
      </c>
      <c r="X105" s="62">
        <v>43306</v>
      </c>
      <c r="Y105" s="62">
        <v>43312</v>
      </c>
      <c r="Z105" s="62">
        <v>43318</v>
      </c>
    </row>
    <row r="106" spans="2:26" ht="15" customHeight="1" x14ac:dyDescent="0.3">
      <c r="B106" s="279"/>
      <c r="C106" s="33" t="s">
        <v>180</v>
      </c>
      <c r="D106" s="30" t="s">
        <v>76</v>
      </c>
      <c r="E106" s="62">
        <v>43239</v>
      </c>
      <c r="F106" s="62">
        <v>43278</v>
      </c>
      <c r="G106" s="19">
        <v>40</v>
      </c>
      <c r="H106" s="19">
        <v>1</v>
      </c>
      <c r="I106" s="211"/>
      <c r="J106" s="126"/>
      <c r="K106" s="63"/>
      <c r="L106" s="63"/>
      <c r="M106" s="63"/>
      <c r="N106" s="63"/>
      <c r="O106" s="63"/>
      <c r="P106" s="63"/>
      <c r="Q106" s="63"/>
      <c r="R106" s="63"/>
      <c r="S106" s="47">
        <v>40</v>
      </c>
      <c r="T106" s="62">
        <v>43278</v>
      </c>
      <c r="U106" s="62">
        <v>43281</v>
      </c>
      <c r="V106" s="62">
        <v>43291</v>
      </c>
      <c r="W106" s="62">
        <v>43296</v>
      </c>
      <c r="X106" s="62">
        <v>43306</v>
      </c>
      <c r="Y106" s="62">
        <v>43312</v>
      </c>
      <c r="Z106" s="62">
        <v>43318</v>
      </c>
    </row>
    <row r="107" spans="2:26" ht="5.4" customHeight="1" x14ac:dyDescent="0.3">
      <c r="B107" s="279"/>
      <c r="E107" s="5"/>
      <c r="F107" s="5"/>
      <c r="G107" s="5"/>
      <c r="H107" s="5"/>
      <c r="I107" s="5"/>
      <c r="J107" s="5"/>
      <c r="K107" s="26"/>
      <c r="L107" s="27"/>
      <c r="M107" s="27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9"/>
    </row>
    <row r="108" spans="2:26" ht="17.399999999999999" x14ac:dyDescent="0.3">
      <c r="B108" s="279"/>
      <c r="D108" s="33" t="s">
        <v>77</v>
      </c>
    </row>
    <row r="109" spans="2:26" ht="17.399999999999999" x14ac:dyDescent="0.3">
      <c r="B109" s="279"/>
      <c r="C109" s="33" t="s">
        <v>181</v>
      </c>
      <c r="D109" s="30" t="s">
        <v>33</v>
      </c>
      <c r="E109" s="62">
        <v>43204</v>
      </c>
      <c r="F109" s="62">
        <v>43278</v>
      </c>
      <c r="G109" s="19">
        <v>75</v>
      </c>
      <c r="H109" s="19">
        <v>2</v>
      </c>
      <c r="I109" s="19">
        <v>30</v>
      </c>
      <c r="J109" s="62" t="s">
        <v>234</v>
      </c>
      <c r="K109" s="62" t="s">
        <v>220</v>
      </c>
      <c r="L109" s="62" t="s">
        <v>235</v>
      </c>
      <c r="M109" s="62">
        <v>43251</v>
      </c>
      <c r="N109" s="47">
        <v>45</v>
      </c>
      <c r="O109" s="62"/>
      <c r="P109" s="62"/>
      <c r="Q109" s="62">
        <v>43261</v>
      </c>
      <c r="R109" s="62">
        <v>43266</v>
      </c>
      <c r="S109" s="47">
        <v>30</v>
      </c>
      <c r="T109" s="62">
        <v>43278</v>
      </c>
      <c r="U109" s="62">
        <v>43281</v>
      </c>
      <c r="V109" s="62">
        <v>43291</v>
      </c>
      <c r="W109" s="62">
        <v>43296</v>
      </c>
      <c r="X109" s="62">
        <v>43306</v>
      </c>
      <c r="Y109" s="62">
        <v>43312</v>
      </c>
      <c r="Z109" s="62">
        <v>43318</v>
      </c>
    </row>
    <row r="110" spans="2:26" ht="17.399999999999999" x14ac:dyDescent="0.3">
      <c r="B110" s="279"/>
      <c r="C110" s="33" t="s">
        <v>182</v>
      </c>
      <c r="D110" s="30" t="s">
        <v>25</v>
      </c>
      <c r="E110" s="62">
        <v>43204</v>
      </c>
      <c r="F110" s="62">
        <v>43278</v>
      </c>
      <c r="G110" s="19">
        <v>75</v>
      </c>
      <c r="H110" s="19">
        <v>2</v>
      </c>
      <c r="I110" s="19">
        <v>30</v>
      </c>
      <c r="J110" s="62" t="s">
        <v>234</v>
      </c>
      <c r="K110" s="62" t="s">
        <v>220</v>
      </c>
      <c r="L110" s="62" t="s">
        <v>235</v>
      </c>
      <c r="M110" s="62">
        <v>43251</v>
      </c>
      <c r="N110" s="47">
        <v>45</v>
      </c>
      <c r="O110" s="62"/>
      <c r="P110" s="62"/>
      <c r="Q110" s="62">
        <v>43261</v>
      </c>
      <c r="R110" s="62">
        <v>43266</v>
      </c>
      <c r="S110" s="47">
        <v>30</v>
      </c>
      <c r="T110" s="62">
        <v>43278</v>
      </c>
      <c r="U110" s="62">
        <v>43281</v>
      </c>
      <c r="V110" s="62">
        <v>43291</v>
      </c>
      <c r="W110" s="62">
        <v>43296</v>
      </c>
      <c r="X110" s="62">
        <v>43306</v>
      </c>
      <c r="Y110" s="62">
        <v>43312</v>
      </c>
      <c r="Z110" s="62">
        <v>43318</v>
      </c>
    </row>
    <row r="111" spans="2:26" ht="17.399999999999999" x14ac:dyDescent="0.3">
      <c r="B111" s="279"/>
      <c r="C111" s="33" t="s">
        <v>183</v>
      </c>
      <c r="D111" s="30" t="s">
        <v>78</v>
      </c>
      <c r="E111" s="62">
        <v>43204</v>
      </c>
      <c r="F111" s="62">
        <v>43278</v>
      </c>
      <c r="G111" s="19">
        <v>75</v>
      </c>
      <c r="H111" s="19">
        <v>2</v>
      </c>
      <c r="I111" s="19">
        <v>30</v>
      </c>
      <c r="J111" s="62" t="s">
        <v>234</v>
      </c>
      <c r="K111" s="62" t="s">
        <v>220</v>
      </c>
      <c r="L111" s="62" t="s">
        <v>235</v>
      </c>
      <c r="M111" s="62">
        <v>43251</v>
      </c>
      <c r="N111" s="47">
        <v>45</v>
      </c>
      <c r="O111" s="62"/>
      <c r="P111" s="62"/>
      <c r="Q111" s="62">
        <v>43261</v>
      </c>
      <c r="R111" s="62">
        <v>43266</v>
      </c>
      <c r="S111" s="47">
        <v>30</v>
      </c>
      <c r="T111" s="62">
        <v>43278</v>
      </c>
      <c r="U111" s="62">
        <v>43281</v>
      </c>
      <c r="V111" s="62">
        <v>43291</v>
      </c>
      <c r="W111" s="62">
        <v>43296</v>
      </c>
      <c r="X111" s="62">
        <v>43306</v>
      </c>
      <c r="Y111" s="62">
        <v>43312</v>
      </c>
      <c r="Z111" s="62">
        <v>43318</v>
      </c>
    </row>
    <row r="112" spans="2:26" ht="5.4" customHeight="1" x14ac:dyDescent="0.3">
      <c r="B112" s="279"/>
      <c r="E112" s="5"/>
      <c r="F112" s="5"/>
      <c r="G112" s="5"/>
      <c r="H112" s="5"/>
      <c r="I112" s="5"/>
      <c r="J112" s="5"/>
      <c r="K112" s="26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9"/>
    </row>
    <row r="113" spans="2:26" ht="17.399999999999999" x14ac:dyDescent="0.3">
      <c r="B113" s="279"/>
      <c r="D113" s="32" t="s">
        <v>79</v>
      </c>
    </row>
    <row r="114" spans="2:26" ht="17.399999999999999" x14ac:dyDescent="0.3">
      <c r="B114" s="279"/>
      <c r="C114" s="32" t="s">
        <v>184</v>
      </c>
      <c r="D114" s="30" t="s">
        <v>80</v>
      </c>
      <c r="E114" s="62">
        <v>43234</v>
      </c>
      <c r="F114" s="62">
        <v>43278</v>
      </c>
      <c r="G114" s="19">
        <v>45</v>
      </c>
      <c r="H114" s="19">
        <v>1</v>
      </c>
      <c r="I114" s="211"/>
      <c r="J114" s="126"/>
      <c r="K114" s="63"/>
      <c r="L114" s="63"/>
      <c r="M114" s="63"/>
      <c r="N114" s="63"/>
      <c r="O114" s="63"/>
      <c r="P114" s="63"/>
      <c r="Q114" s="63"/>
      <c r="R114" s="63"/>
      <c r="S114" s="47">
        <v>45</v>
      </c>
      <c r="T114" s="62">
        <v>43278</v>
      </c>
      <c r="U114" s="62">
        <v>43281</v>
      </c>
      <c r="V114" s="62">
        <v>43291</v>
      </c>
      <c r="W114" s="62">
        <v>43296</v>
      </c>
      <c r="X114" s="62">
        <v>43306</v>
      </c>
      <c r="Y114" s="62">
        <v>43312</v>
      </c>
      <c r="Z114" s="62">
        <v>43318</v>
      </c>
    </row>
    <row r="115" spans="2:26" ht="5.4" customHeight="1" x14ac:dyDescent="0.3">
      <c r="B115" s="279"/>
      <c r="D115" s="16"/>
      <c r="E115" s="5"/>
      <c r="F115" s="5"/>
      <c r="G115" s="5"/>
      <c r="H115" s="5"/>
      <c r="I115" s="5"/>
      <c r="J115" s="5"/>
      <c r="K115" s="26"/>
      <c r="L115" s="27"/>
      <c r="M115" s="27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9"/>
    </row>
    <row r="116" spans="2:26" ht="17.399999999999999" x14ac:dyDescent="0.3">
      <c r="B116" s="279"/>
      <c r="D116" s="32" t="s">
        <v>81</v>
      </c>
    </row>
    <row r="117" spans="2:26" ht="17.399999999999999" x14ac:dyDescent="0.3">
      <c r="B117" s="279"/>
      <c r="C117" s="32" t="s">
        <v>185</v>
      </c>
      <c r="D117" s="30" t="s">
        <v>45</v>
      </c>
      <c r="E117" s="62">
        <v>43249</v>
      </c>
      <c r="F117" s="62">
        <v>43278</v>
      </c>
      <c r="G117" s="19">
        <v>45</v>
      </c>
      <c r="H117" s="19">
        <v>1</v>
      </c>
      <c r="I117" s="211"/>
      <c r="J117" s="126"/>
      <c r="K117" s="63"/>
      <c r="L117" s="63"/>
      <c r="M117" s="63"/>
      <c r="N117" s="63"/>
      <c r="O117" s="63"/>
      <c r="P117" s="63"/>
      <c r="Q117" s="63"/>
      <c r="R117" s="63"/>
      <c r="S117" s="47">
        <v>45</v>
      </c>
      <c r="T117" s="62">
        <v>43278</v>
      </c>
      <c r="U117" s="62">
        <v>43281</v>
      </c>
      <c r="V117" s="62">
        <v>43291</v>
      </c>
      <c r="W117" s="62">
        <v>43296</v>
      </c>
      <c r="X117" s="62">
        <v>43306</v>
      </c>
      <c r="Y117" s="62">
        <v>43312</v>
      </c>
      <c r="Z117" s="62">
        <v>43318</v>
      </c>
    </row>
    <row r="118" spans="2:26" ht="5.4" customHeight="1" x14ac:dyDescent="0.3">
      <c r="B118" s="279"/>
      <c r="D118" s="16"/>
      <c r="E118" s="5"/>
      <c r="F118" s="5"/>
      <c r="G118" s="5"/>
      <c r="H118" s="5"/>
      <c r="I118" s="5"/>
      <c r="J118" s="5"/>
      <c r="K118" s="26"/>
      <c r="L118" s="27"/>
      <c r="M118" s="27"/>
      <c r="N118" s="27"/>
      <c r="O118" s="2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9"/>
    </row>
    <row r="119" spans="2:26" ht="17.399999999999999" x14ac:dyDescent="0.3">
      <c r="B119" s="279"/>
      <c r="D119" s="33" t="s">
        <v>82</v>
      </c>
    </row>
    <row r="120" spans="2:26" ht="17.399999999999999" x14ac:dyDescent="0.3">
      <c r="B120" s="279"/>
      <c r="C120" s="33" t="s">
        <v>186</v>
      </c>
      <c r="D120" s="30" t="s">
        <v>33</v>
      </c>
      <c r="E120" s="62">
        <v>43219</v>
      </c>
      <c r="F120" s="62">
        <v>43278</v>
      </c>
      <c r="G120" s="19">
        <v>60</v>
      </c>
      <c r="H120" s="19">
        <v>2</v>
      </c>
      <c r="I120" s="211"/>
      <c r="J120" s="126"/>
      <c r="K120" s="63"/>
      <c r="L120" s="63"/>
      <c r="M120" s="63"/>
      <c r="N120" s="47">
        <v>30</v>
      </c>
      <c r="O120" s="62" t="s">
        <v>231</v>
      </c>
      <c r="P120" s="62">
        <v>43251</v>
      </c>
      <c r="Q120" s="62">
        <v>43261</v>
      </c>
      <c r="R120" s="62">
        <v>43266</v>
      </c>
      <c r="S120" s="47">
        <v>30</v>
      </c>
      <c r="T120" s="62">
        <v>43278</v>
      </c>
      <c r="U120" s="62">
        <v>43281</v>
      </c>
      <c r="V120" s="62">
        <v>43291</v>
      </c>
      <c r="W120" s="62">
        <v>43296</v>
      </c>
      <c r="X120" s="62">
        <v>43306</v>
      </c>
      <c r="Y120" s="62">
        <v>43312</v>
      </c>
      <c r="Z120" s="62">
        <v>43318</v>
      </c>
    </row>
    <row r="121" spans="2:26" ht="17.399999999999999" x14ac:dyDescent="0.3">
      <c r="B121" s="279"/>
      <c r="C121" s="33" t="s">
        <v>187</v>
      </c>
      <c r="D121" s="69" t="s">
        <v>83</v>
      </c>
      <c r="E121" s="62">
        <v>43249</v>
      </c>
      <c r="F121" s="62">
        <v>43278</v>
      </c>
      <c r="G121" s="19">
        <v>30</v>
      </c>
      <c r="H121" s="19">
        <v>2</v>
      </c>
      <c r="I121" s="211"/>
      <c r="J121" s="126"/>
      <c r="K121" s="63"/>
      <c r="L121" s="63"/>
      <c r="M121" s="63"/>
      <c r="N121" s="47">
        <v>30</v>
      </c>
      <c r="O121" s="62" t="s">
        <v>231</v>
      </c>
      <c r="P121" s="62">
        <v>43251</v>
      </c>
      <c r="Q121" s="62">
        <v>43261</v>
      </c>
      <c r="R121" s="62">
        <v>43266</v>
      </c>
      <c r="S121" s="47">
        <v>30</v>
      </c>
      <c r="T121" s="62">
        <v>43278</v>
      </c>
      <c r="U121" s="62">
        <v>43281</v>
      </c>
      <c r="V121" s="62">
        <v>43291</v>
      </c>
      <c r="W121" s="62">
        <v>43296</v>
      </c>
      <c r="X121" s="62">
        <v>43306</v>
      </c>
      <c r="Y121" s="62">
        <v>43312</v>
      </c>
      <c r="Z121" s="62">
        <v>43318</v>
      </c>
    </row>
    <row r="122" spans="2:26" ht="5.4" customHeight="1" x14ac:dyDescent="0.3">
      <c r="B122" s="279"/>
      <c r="E122" s="5"/>
      <c r="F122" s="5"/>
      <c r="G122" s="5"/>
      <c r="H122" s="5"/>
      <c r="I122" s="5"/>
      <c r="J122" s="5"/>
      <c r="K122" s="26"/>
      <c r="L122" s="27"/>
      <c r="M122" s="27"/>
      <c r="N122" s="27"/>
      <c r="O122" s="2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9"/>
    </row>
    <row r="123" spans="2:26" ht="17.399999999999999" x14ac:dyDescent="0.3">
      <c r="B123" s="279"/>
      <c r="D123" s="33" t="s">
        <v>84</v>
      </c>
    </row>
    <row r="124" spans="2:26" ht="17.399999999999999" x14ac:dyDescent="0.3">
      <c r="B124" s="279"/>
      <c r="C124" s="33" t="s">
        <v>188</v>
      </c>
      <c r="D124" s="30" t="s">
        <v>33</v>
      </c>
      <c r="E124" s="62">
        <v>43189</v>
      </c>
      <c r="F124" s="62">
        <v>43278</v>
      </c>
      <c r="G124" s="19">
        <v>90</v>
      </c>
      <c r="H124" s="19">
        <v>3</v>
      </c>
      <c r="I124" s="19">
        <v>30</v>
      </c>
      <c r="J124" s="62" t="s">
        <v>230</v>
      </c>
      <c r="K124" s="62" t="s">
        <v>218</v>
      </c>
      <c r="L124" s="62" t="s">
        <v>219</v>
      </c>
      <c r="M124" s="62" t="s">
        <v>220</v>
      </c>
      <c r="N124" s="47">
        <v>30</v>
      </c>
      <c r="O124" s="62" t="s">
        <v>231</v>
      </c>
      <c r="P124" s="62">
        <v>43251</v>
      </c>
      <c r="Q124" s="62">
        <v>43261</v>
      </c>
      <c r="R124" s="62">
        <v>43266</v>
      </c>
      <c r="S124" s="47">
        <v>30</v>
      </c>
      <c r="T124" s="62">
        <v>43278</v>
      </c>
      <c r="U124" s="62">
        <v>43281</v>
      </c>
      <c r="V124" s="62">
        <v>43291</v>
      </c>
      <c r="W124" s="62">
        <v>43296</v>
      </c>
      <c r="X124" s="62">
        <v>43306</v>
      </c>
      <c r="Y124" s="62">
        <v>43312</v>
      </c>
      <c r="Z124" s="62">
        <v>43318</v>
      </c>
    </row>
    <row r="125" spans="2:26" ht="17.399999999999999" x14ac:dyDescent="0.3">
      <c r="B125" s="279"/>
      <c r="C125" s="33" t="s">
        <v>189</v>
      </c>
      <c r="D125" s="30" t="s">
        <v>45</v>
      </c>
      <c r="E125" s="62">
        <v>43189</v>
      </c>
      <c r="F125" s="62">
        <v>43278</v>
      </c>
      <c r="G125" s="19">
        <v>90</v>
      </c>
      <c r="H125" s="19">
        <v>3</v>
      </c>
      <c r="I125" s="19">
        <v>30</v>
      </c>
      <c r="J125" s="62" t="s">
        <v>230</v>
      </c>
      <c r="K125" s="62" t="s">
        <v>218</v>
      </c>
      <c r="L125" s="62" t="s">
        <v>219</v>
      </c>
      <c r="M125" s="62" t="s">
        <v>220</v>
      </c>
      <c r="N125" s="47">
        <v>30</v>
      </c>
      <c r="O125" s="62" t="s">
        <v>231</v>
      </c>
      <c r="P125" s="62">
        <v>43251</v>
      </c>
      <c r="Q125" s="62">
        <v>43261</v>
      </c>
      <c r="R125" s="62">
        <v>43266</v>
      </c>
      <c r="S125" s="47">
        <v>30</v>
      </c>
      <c r="T125" s="62">
        <v>43278</v>
      </c>
      <c r="U125" s="62">
        <v>43281</v>
      </c>
      <c r="V125" s="62">
        <v>43291</v>
      </c>
      <c r="W125" s="62">
        <v>43296</v>
      </c>
      <c r="X125" s="62">
        <v>43306</v>
      </c>
      <c r="Y125" s="62">
        <v>43312</v>
      </c>
      <c r="Z125" s="62">
        <v>43318</v>
      </c>
    </row>
    <row r="126" spans="2:26" ht="17.399999999999999" x14ac:dyDescent="0.3">
      <c r="B126" s="279"/>
      <c r="C126" s="33" t="s">
        <v>190</v>
      </c>
      <c r="D126" s="30" t="s">
        <v>85</v>
      </c>
      <c r="E126" s="62">
        <v>43189</v>
      </c>
      <c r="F126" s="62">
        <v>43278</v>
      </c>
      <c r="G126" s="19">
        <v>90</v>
      </c>
      <c r="H126" s="19">
        <v>3</v>
      </c>
      <c r="I126" s="19">
        <v>30</v>
      </c>
      <c r="J126" s="62" t="s">
        <v>230</v>
      </c>
      <c r="K126" s="62" t="s">
        <v>218</v>
      </c>
      <c r="L126" s="62" t="s">
        <v>219</v>
      </c>
      <c r="M126" s="62" t="s">
        <v>220</v>
      </c>
      <c r="N126" s="47">
        <v>30</v>
      </c>
      <c r="O126" s="62" t="s">
        <v>231</v>
      </c>
      <c r="P126" s="62">
        <v>43251</v>
      </c>
      <c r="Q126" s="62">
        <v>43261</v>
      </c>
      <c r="R126" s="62">
        <v>43266</v>
      </c>
      <c r="S126" s="47">
        <v>30</v>
      </c>
      <c r="T126" s="62">
        <v>43278</v>
      </c>
      <c r="U126" s="62">
        <v>43281</v>
      </c>
      <c r="V126" s="62">
        <v>43291</v>
      </c>
      <c r="W126" s="62">
        <v>43296</v>
      </c>
      <c r="X126" s="62">
        <v>43306</v>
      </c>
      <c r="Y126" s="62">
        <v>43312</v>
      </c>
      <c r="Z126" s="62">
        <v>43318</v>
      </c>
    </row>
    <row r="127" spans="2:26" ht="5.4" customHeight="1" x14ac:dyDescent="0.3">
      <c r="B127" s="279"/>
      <c r="E127" s="5"/>
      <c r="F127" s="5"/>
      <c r="G127" s="5"/>
      <c r="H127" s="5"/>
      <c r="I127" s="5"/>
      <c r="J127" s="5"/>
      <c r="K127" s="26"/>
      <c r="L127" s="27"/>
      <c r="M127" s="27"/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9"/>
    </row>
    <row r="128" spans="2:26" ht="17.399999999999999" x14ac:dyDescent="0.3">
      <c r="B128" s="279"/>
      <c r="D128" s="33" t="s">
        <v>86</v>
      </c>
    </row>
    <row r="129" spans="2:26" ht="17.399999999999999" x14ac:dyDescent="0.3">
      <c r="B129" s="279"/>
      <c r="C129" s="33" t="s">
        <v>191</v>
      </c>
      <c r="D129" s="30" t="s">
        <v>21</v>
      </c>
      <c r="E129" s="62">
        <v>43219</v>
      </c>
      <c r="F129" s="62">
        <v>43278</v>
      </c>
      <c r="G129" s="19">
        <v>60</v>
      </c>
      <c r="H129" s="19">
        <v>2</v>
      </c>
      <c r="I129" s="211"/>
      <c r="J129" s="126"/>
      <c r="K129" s="63"/>
      <c r="L129" s="62">
        <v>43261</v>
      </c>
      <c r="M129" s="62">
        <v>43266</v>
      </c>
      <c r="N129" s="47">
        <v>30</v>
      </c>
      <c r="O129" s="62" t="s">
        <v>231</v>
      </c>
      <c r="P129" s="62">
        <v>43251</v>
      </c>
      <c r="Q129" s="62">
        <v>43261</v>
      </c>
      <c r="R129" s="62">
        <v>43266</v>
      </c>
      <c r="S129" s="47">
        <v>30</v>
      </c>
      <c r="T129" s="62">
        <v>43278</v>
      </c>
      <c r="U129" s="62">
        <v>43281</v>
      </c>
      <c r="V129" s="62">
        <v>43291</v>
      </c>
      <c r="W129" s="62">
        <v>43296</v>
      </c>
      <c r="X129" s="62">
        <v>43306</v>
      </c>
      <c r="Y129" s="62">
        <v>43312</v>
      </c>
      <c r="Z129" s="62">
        <v>43318</v>
      </c>
    </row>
    <row r="130" spans="2:26" ht="17.399999999999999" x14ac:dyDescent="0.3">
      <c r="B130" s="279"/>
      <c r="C130" s="33" t="s">
        <v>192</v>
      </c>
      <c r="D130" s="30" t="s">
        <v>73</v>
      </c>
      <c r="E130" s="62">
        <v>43219</v>
      </c>
      <c r="F130" s="62">
        <v>43278</v>
      </c>
      <c r="G130" s="19">
        <v>60</v>
      </c>
      <c r="H130" s="19">
        <v>2</v>
      </c>
      <c r="I130" s="211"/>
      <c r="J130" s="126"/>
      <c r="K130" s="63"/>
      <c r="L130" s="62">
        <v>43261</v>
      </c>
      <c r="M130" s="62">
        <v>43266</v>
      </c>
      <c r="N130" s="47">
        <v>30</v>
      </c>
      <c r="O130" s="62" t="s">
        <v>231</v>
      </c>
      <c r="P130" s="62">
        <v>43251</v>
      </c>
      <c r="Q130" s="62">
        <v>43261</v>
      </c>
      <c r="R130" s="62">
        <v>43266</v>
      </c>
      <c r="S130" s="47">
        <v>30</v>
      </c>
      <c r="T130" s="62">
        <v>43278</v>
      </c>
      <c r="U130" s="62">
        <v>43281</v>
      </c>
      <c r="V130" s="62">
        <v>43291</v>
      </c>
      <c r="W130" s="62">
        <v>43296</v>
      </c>
      <c r="X130" s="62">
        <v>43306</v>
      </c>
      <c r="Y130" s="62">
        <v>43312</v>
      </c>
      <c r="Z130" s="62">
        <v>43318</v>
      </c>
    </row>
    <row r="131" spans="2:26" ht="5.4" customHeight="1" x14ac:dyDescent="0.3">
      <c r="E131" s="5"/>
      <c r="F131" s="5"/>
      <c r="G131" s="5"/>
      <c r="H131" s="5"/>
      <c r="I131" s="5"/>
      <c r="J131" s="5"/>
      <c r="K131" s="26"/>
      <c r="L131" s="36"/>
      <c r="M131" s="27"/>
      <c r="N131" s="27"/>
      <c r="O131" s="27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9"/>
    </row>
    <row r="133" spans="2:26" ht="20.399999999999999" customHeight="1" x14ac:dyDescent="0.3">
      <c r="B133" s="71"/>
      <c r="C133" s="78"/>
      <c r="D133" s="254" t="s">
        <v>121</v>
      </c>
      <c r="E133" s="254"/>
      <c r="F133" s="254"/>
    </row>
    <row r="134" spans="2:26" ht="17.399999999999999" x14ac:dyDescent="0.3">
      <c r="B134" s="70"/>
      <c r="D134" s="33" t="s">
        <v>82</v>
      </c>
    </row>
    <row r="135" spans="2:26" ht="17.399999999999999" x14ac:dyDescent="0.3">
      <c r="B135" s="70"/>
      <c r="C135" s="33" t="s">
        <v>186</v>
      </c>
      <c r="D135" s="30" t="s">
        <v>120</v>
      </c>
      <c r="E135" s="62">
        <v>43159</v>
      </c>
      <c r="F135" s="62">
        <v>43173</v>
      </c>
      <c r="G135" s="19">
        <v>14</v>
      </c>
      <c r="H135" s="19"/>
      <c r="I135" s="211"/>
      <c r="J135" s="126"/>
      <c r="K135" s="63"/>
      <c r="L135" s="63"/>
      <c r="M135" s="63"/>
      <c r="N135" s="63"/>
      <c r="O135" s="63"/>
      <c r="P135" s="63"/>
      <c r="Q135" s="63"/>
      <c r="R135" s="62">
        <v>43176</v>
      </c>
      <c r="S135" s="62"/>
      <c r="T135" s="62"/>
      <c r="U135" s="62">
        <v>43186</v>
      </c>
      <c r="V135" s="62">
        <v>43192</v>
      </c>
      <c r="W135" s="62">
        <v>43201</v>
      </c>
      <c r="X135" s="62">
        <v>43207</v>
      </c>
      <c r="Y135" s="62">
        <v>43209</v>
      </c>
      <c r="Z135" s="62">
        <v>43215</v>
      </c>
    </row>
    <row r="136" spans="2:26" ht="5.4" customHeight="1" x14ac:dyDescent="0.3">
      <c r="E136" s="5"/>
      <c r="F136" s="5"/>
      <c r="G136" s="5"/>
      <c r="H136" s="5"/>
      <c r="I136" s="5"/>
      <c r="J136" s="5"/>
      <c r="K136" s="26"/>
      <c r="L136" s="36"/>
      <c r="M136" s="27"/>
      <c r="N136" s="27"/>
      <c r="O136" s="27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9"/>
    </row>
  </sheetData>
  <mergeCells count="13">
    <mergeCell ref="S4:S5"/>
    <mergeCell ref="D133:F133"/>
    <mergeCell ref="B6:B7"/>
    <mergeCell ref="D6:D7"/>
    <mergeCell ref="D2:K2"/>
    <mergeCell ref="M2:Q2"/>
    <mergeCell ref="E4:E5"/>
    <mergeCell ref="F4:F5"/>
    <mergeCell ref="G4:G5"/>
    <mergeCell ref="B10:B130"/>
    <mergeCell ref="H4:H5"/>
    <mergeCell ref="I4:I5"/>
    <mergeCell ref="N4:N5"/>
  </mergeCells>
  <printOptions horizontalCentered="1"/>
  <pageMargins left="0.15748031496062992" right="0.15748031496062992" top="0.27559055118110237" bottom="0.19685039370078741" header="0.15748031496062992" footer="0.15748031496062992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B136"/>
  <sheetViews>
    <sheetView tabSelected="1" topLeftCell="B3" zoomScale="60" zoomScaleNormal="60" workbookViewId="0">
      <pane xSplit="4" ySplit="11" topLeftCell="F14" activePane="bottomRight" state="frozen"/>
      <selection activeCell="B3" sqref="B3"/>
      <selection pane="topRight" activeCell="F3" sqref="F3"/>
      <selection pane="bottomLeft" activeCell="B14" sqref="B14"/>
      <selection pane="bottomRight" activeCell="L28" sqref="L28"/>
    </sheetView>
  </sheetViews>
  <sheetFormatPr baseColWidth="10" defaultRowHeight="14.4" x14ac:dyDescent="0.3"/>
  <cols>
    <col min="1" max="1" width="4.33203125" customWidth="1"/>
    <col min="2" max="2" width="8.109375" customWidth="1"/>
    <col min="3" max="4" width="10.109375" hidden="1" customWidth="1"/>
    <col min="5" max="5" width="30.33203125" customWidth="1"/>
    <col min="6" max="6" width="25.77734375" customWidth="1"/>
    <col min="7" max="7" width="26.21875" customWidth="1"/>
    <col min="8" max="9" width="8" customWidth="1"/>
    <col min="10" max="10" width="8.33203125" customWidth="1"/>
    <col min="11" max="12" width="24.44140625" customWidth="1"/>
    <col min="13" max="13" width="25.109375" customWidth="1"/>
    <col min="14" max="14" width="23.44140625" customWidth="1"/>
    <col min="15" max="15" width="6.44140625" customWidth="1"/>
    <col min="16" max="17" width="22.88671875" customWidth="1"/>
    <col min="18" max="18" width="24.88671875" customWidth="1"/>
    <col min="19" max="19" width="24.6640625" customWidth="1"/>
    <col min="20" max="20" width="6.44140625" customWidth="1"/>
    <col min="21" max="21" width="24.5546875" customWidth="1"/>
    <col min="22" max="22" width="27.21875" customWidth="1"/>
    <col min="23" max="23" width="24.77734375" customWidth="1"/>
    <col min="24" max="24" width="25" customWidth="1"/>
    <col min="25" max="25" width="25.5546875" customWidth="1"/>
    <col min="26" max="26" width="24.77734375" customWidth="1"/>
    <col min="27" max="27" width="25.6640625" customWidth="1"/>
    <col min="28" max="28" width="27.33203125" style="1" hidden="1" customWidth="1"/>
  </cols>
  <sheetData>
    <row r="1" spans="1:28" x14ac:dyDescent="0.3">
      <c r="A1" s="107"/>
    </row>
    <row r="2" spans="1:28" ht="33.6" x14ac:dyDescent="0.65">
      <c r="A2" s="108">
        <v>1</v>
      </c>
      <c r="C2" s="109"/>
      <c r="D2" s="109"/>
      <c r="E2" s="109" t="s">
        <v>122</v>
      </c>
      <c r="F2" s="86"/>
      <c r="G2" s="86"/>
      <c r="H2" s="86"/>
      <c r="I2" s="86"/>
      <c r="J2" s="86"/>
      <c r="K2" s="86"/>
      <c r="L2" s="86"/>
      <c r="M2" s="86" t="s">
        <v>130</v>
      </c>
      <c r="N2" s="86"/>
      <c r="O2" s="86"/>
      <c r="P2" s="87"/>
      <c r="Q2" s="87"/>
      <c r="R2" s="87"/>
      <c r="S2" s="87"/>
      <c r="T2" s="86"/>
      <c r="AB2" s="119" t="s">
        <v>19</v>
      </c>
    </row>
    <row r="3" spans="1:28" ht="17.399999999999999" x14ac:dyDescent="0.3">
      <c r="A3" s="108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B3" s="119" t="s">
        <v>20</v>
      </c>
    </row>
    <row r="4" spans="1:28" ht="87.6" customHeight="1" x14ac:dyDescent="0.3">
      <c r="A4" s="2"/>
      <c r="B4" s="3"/>
      <c r="C4" s="3"/>
      <c r="D4" s="3"/>
      <c r="E4" s="250" t="s">
        <v>131</v>
      </c>
      <c r="F4" s="248" t="s">
        <v>107</v>
      </c>
      <c r="G4" s="250" t="s">
        <v>108</v>
      </c>
      <c r="H4" s="276" t="s">
        <v>0</v>
      </c>
      <c r="I4" s="272" t="s">
        <v>216</v>
      </c>
      <c r="J4" s="272" t="s">
        <v>217</v>
      </c>
      <c r="K4" s="231" t="s">
        <v>225</v>
      </c>
      <c r="L4" s="210" t="s">
        <v>103</v>
      </c>
      <c r="M4" s="232" t="s">
        <v>5</v>
      </c>
      <c r="N4" s="232" t="s">
        <v>10</v>
      </c>
      <c r="O4" s="272" t="s">
        <v>224</v>
      </c>
      <c r="P4" s="231" t="s">
        <v>226</v>
      </c>
      <c r="Q4" s="232" t="s">
        <v>105</v>
      </c>
      <c r="R4" s="232" t="s">
        <v>5</v>
      </c>
      <c r="S4" s="232" t="s">
        <v>10</v>
      </c>
      <c r="T4" s="272" t="s">
        <v>227</v>
      </c>
      <c r="U4" s="231" t="s">
        <v>228</v>
      </c>
      <c r="V4" s="232" t="s">
        <v>106</v>
      </c>
      <c r="W4" s="232" t="s">
        <v>5</v>
      </c>
      <c r="X4" s="232" t="s">
        <v>10</v>
      </c>
      <c r="Y4" s="232" t="s">
        <v>118</v>
      </c>
      <c r="Z4" s="232" t="s">
        <v>11</v>
      </c>
      <c r="AA4" s="232" t="s">
        <v>1</v>
      </c>
      <c r="AB4" s="119" t="s">
        <v>24</v>
      </c>
    </row>
    <row r="5" spans="1:28" ht="18" thickBot="1" x14ac:dyDescent="0.35">
      <c r="B5" s="3"/>
      <c r="C5" s="3"/>
      <c r="D5" s="3"/>
      <c r="E5" s="280" t="s">
        <v>132</v>
      </c>
      <c r="F5" s="249"/>
      <c r="G5" s="251"/>
      <c r="H5" s="277"/>
      <c r="I5" s="273"/>
      <c r="J5" s="273"/>
      <c r="K5" s="13" t="s">
        <v>104</v>
      </c>
      <c r="L5" s="13" t="s">
        <v>12</v>
      </c>
      <c r="M5" s="12" t="s">
        <v>8</v>
      </c>
      <c r="N5" s="13" t="s">
        <v>3</v>
      </c>
      <c r="O5" s="273"/>
      <c r="P5" s="13" t="s">
        <v>104</v>
      </c>
      <c r="Q5" s="13" t="s">
        <v>12</v>
      </c>
      <c r="R5" s="12" t="s">
        <v>8</v>
      </c>
      <c r="S5" s="13" t="s">
        <v>3</v>
      </c>
      <c r="T5" s="273"/>
      <c r="U5" s="13" t="s">
        <v>104</v>
      </c>
      <c r="V5" s="13" t="s">
        <v>232</v>
      </c>
      <c r="W5" s="12" t="s">
        <v>8</v>
      </c>
      <c r="X5" s="13" t="s">
        <v>3</v>
      </c>
      <c r="Y5" s="13" t="s">
        <v>8</v>
      </c>
      <c r="Z5" s="13" t="s">
        <v>9</v>
      </c>
      <c r="AA5" s="13" t="s">
        <v>9</v>
      </c>
      <c r="AB5" s="119" t="s">
        <v>32</v>
      </c>
    </row>
    <row r="6" spans="1:28" ht="58.2" customHeight="1" thickBot="1" x14ac:dyDescent="0.35">
      <c r="B6" s="110" t="s">
        <v>88</v>
      </c>
      <c r="C6" s="110"/>
      <c r="D6" s="110"/>
      <c r="E6" s="111" t="s">
        <v>229</v>
      </c>
      <c r="F6" s="105">
        <v>43189</v>
      </c>
      <c r="G6" s="105">
        <v>43278</v>
      </c>
      <c r="H6" s="10">
        <v>90</v>
      </c>
      <c r="I6" s="47">
        <v>3</v>
      </c>
      <c r="J6" s="47">
        <v>30</v>
      </c>
      <c r="K6" s="113" t="s">
        <v>230</v>
      </c>
      <c r="L6" s="113">
        <v>43221</v>
      </c>
      <c r="M6" s="113">
        <v>43231</v>
      </c>
      <c r="N6" s="114">
        <v>43236</v>
      </c>
      <c r="O6" s="47">
        <v>30</v>
      </c>
      <c r="P6" s="105" t="s">
        <v>231</v>
      </c>
      <c r="Q6" s="105">
        <v>43251</v>
      </c>
      <c r="R6" s="105">
        <v>43261</v>
      </c>
      <c r="S6" s="105">
        <v>43266</v>
      </c>
      <c r="T6" s="47">
        <v>30</v>
      </c>
      <c r="U6" s="105" t="s">
        <v>233</v>
      </c>
      <c r="V6" s="105">
        <v>43281</v>
      </c>
      <c r="W6" s="105">
        <v>43291</v>
      </c>
      <c r="X6" s="105">
        <v>43296</v>
      </c>
      <c r="Y6" s="105">
        <v>43306</v>
      </c>
      <c r="Z6" s="105">
        <v>43312</v>
      </c>
      <c r="AA6" s="105">
        <v>43318</v>
      </c>
      <c r="AB6" s="120" t="s">
        <v>36</v>
      </c>
    </row>
    <row r="7" spans="1:28" ht="18.600000000000001" thickBot="1" x14ac:dyDescent="0.35">
      <c r="B7" s="110"/>
      <c r="C7" s="110"/>
      <c r="D7" s="110"/>
      <c r="E7" s="127"/>
      <c r="F7" s="115"/>
      <c r="G7" s="115"/>
      <c r="H7" s="115"/>
      <c r="I7" s="115"/>
      <c r="J7" s="115"/>
      <c r="K7" s="116"/>
      <c r="L7" s="116"/>
      <c r="M7" s="116"/>
      <c r="N7" s="117"/>
      <c r="O7" s="117"/>
      <c r="P7" s="117"/>
      <c r="Q7" s="117"/>
      <c r="R7" s="117"/>
      <c r="S7" s="117"/>
      <c r="T7" s="117"/>
      <c r="U7" s="118"/>
      <c r="V7" s="118"/>
      <c r="W7" s="118"/>
      <c r="X7" s="118"/>
      <c r="Y7" s="118"/>
      <c r="Z7" s="118"/>
      <c r="AA7" s="118"/>
      <c r="AB7" s="119" t="s">
        <v>40</v>
      </c>
    </row>
    <row r="8" spans="1:28" ht="18.600000000000001" thickBot="1" x14ac:dyDescent="0.35">
      <c r="C8" s="21"/>
      <c r="D8" s="21"/>
      <c r="E8" s="21"/>
      <c r="F8" s="23"/>
      <c r="G8" s="23"/>
      <c r="H8" s="23"/>
      <c r="I8" s="23"/>
      <c r="J8" s="23"/>
      <c r="K8" s="24"/>
      <c r="L8" s="24"/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121" t="s">
        <v>28</v>
      </c>
    </row>
    <row r="9" spans="1:28" ht="18.600000000000001" thickTop="1" x14ac:dyDescent="0.3">
      <c r="B9" s="88"/>
      <c r="C9" s="88"/>
      <c r="D9" s="88"/>
      <c r="E9" s="16"/>
      <c r="F9" s="5"/>
      <c r="G9" s="5"/>
      <c r="H9" s="5"/>
      <c r="I9" s="5"/>
      <c r="J9" s="5"/>
      <c r="K9" s="14"/>
      <c r="L9" s="14"/>
      <c r="M9" s="14"/>
      <c r="N9" s="15"/>
      <c r="O9" s="15"/>
      <c r="P9" s="15"/>
      <c r="Q9" s="15"/>
      <c r="R9" s="15"/>
      <c r="S9" s="15"/>
      <c r="T9" s="15"/>
      <c r="AB9" s="119" t="s">
        <v>30</v>
      </c>
    </row>
    <row r="10" spans="1:28" ht="33.6" x14ac:dyDescent="0.65">
      <c r="C10" s="85"/>
      <c r="D10" s="85"/>
      <c r="E10" s="109" t="s">
        <v>122</v>
      </c>
      <c r="F10" s="86"/>
      <c r="G10" s="86"/>
      <c r="H10" s="86"/>
      <c r="I10" s="86"/>
      <c r="J10" s="86"/>
      <c r="K10" s="86"/>
      <c r="L10" s="86"/>
      <c r="M10" s="86" t="s">
        <v>123</v>
      </c>
      <c r="N10" s="86"/>
      <c r="O10" s="86"/>
      <c r="P10" s="87"/>
      <c r="Q10" s="87"/>
      <c r="R10" s="87"/>
      <c r="S10" s="87"/>
      <c r="T10" s="86"/>
      <c r="AB10" s="32" t="s">
        <v>44</v>
      </c>
    </row>
    <row r="11" spans="1:28" ht="18.600000000000001" thickBot="1" x14ac:dyDescent="0.35">
      <c r="B11" s="88"/>
      <c r="C11" s="88"/>
      <c r="D11" s="88"/>
      <c r="E11" s="16"/>
      <c r="F11" s="5"/>
      <c r="G11" s="5"/>
      <c r="H11" s="5"/>
      <c r="I11" s="5"/>
      <c r="J11" s="5"/>
      <c r="K11" s="14"/>
      <c r="L11" s="14"/>
      <c r="M11" s="14"/>
      <c r="N11" s="15"/>
      <c r="O11" s="15"/>
      <c r="P11" s="15"/>
      <c r="Q11" s="15"/>
      <c r="R11" s="15"/>
      <c r="S11" s="15"/>
      <c r="T11" s="15"/>
      <c r="AB11" s="32" t="s">
        <v>55</v>
      </c>
    </row>
    <row r="12" spans="1:28" ht="76.2" customHeight="1" thickBot="1" x14ac:dyDescent="0.35">
      <c r="B12" s="88"/>
      <c r="C12" s="88"/>
      <c r="D12" s="88"/>
      <c r="E12" s="89" t="s">
        <v>124</v>
      </c>
      <c r="F12" s="248" t="s">
        <v>107</v>
      </c>
      <c r="G12" s="250" t="s">
        <v>108</v>
      </c>
      <c r="H12" s="276" t="s">
        <v>0</v>
      </c>
      <c r="I12" s="272" t="s">
        <v>216</v>
      </c>
      <c r="J12" s="272" t="s">
        <v>217</v>
      </c>
      <c r="K12" s="231" t="s">
        <v>225</v>
      </c>
      <c r="L12" s="210" t="s">
        <v>103</v>
      </c>
      <c r="M12" s="232" t="s">
        <v>5</v>
      </c>
      <c r="N12" s="232" t="s">
        <v>10</v>
      </c>
      <c r="O12" s="272" t="s">
        <v>224</v>
      </c>
      <c r="P12" s="231" t="s">
        <v>226</v>
      </c>
      <c r="Q12" s="232" t="s">
        <v>105</v>
      </c>
      <c r="R12" s="232" t="s">
        <v>5</v>
      </c>
      <c r="S12" s="232" t="s">
        <v>10</v>
      </c>
      <c r="T12" s="272" t="s">
        <v>227</v>
      </c>
      <c r="U12" s="231" t="s">
        <v>228</v>
      </c>
      <c r="V12" s="232" t="s">
        <v>106</v>
      </c>
      <c r="W12" s="232" t="s">
        <v>5</v>
      </c>
      <c r="X12" s="232" t="s">
        <v>10</v>
      </c>
      <c r="Y12" s="232" t="s">
        <v>118</v>
      </c>
      <c r="Z12" s="232" t="s">
        <v>11</v>
      </c>
      <c r="AA12" s="232" t="s">
        <v>1</v>
      </c>
      <c r="AB12" s="119" t="s">
        <v>46</v>
      </c>
    </row>
    <row r="13" spans="1:28" ht="30" customHeight="1" thickBot="1" x14ac:dyDescent="0.35">
      <c r="B13" s="90" t="s">
        <v>18</v>
      </c>
      <c r="C13" s="90"/>
      <c r="D13" s="90"/>
      <c r="E13" s="172" t="s">
        <v>71</v>
      </c>
      <c r="F13" s="249"/>
      <c r="G13" s="251"/>
      <c r="H13" s="277"/>
      <c r="I13" s="273"/>
      <c r="J13" s="273"/>
      <c r="K13" s="13" t="s">
        <v>104</v>
      </c>
      <c r="L13" s="13" t="s">
        <v>12</v>
      </c>
      <c r="M13" s="12" t="s">
        <v>8</v>
      </c>
      <c r="N13" s="13" t="s">
        <v>3</v>
      </c>
      <c r="O13" s="273"/>
      <c r="P13" s="13" t="s">
        <v>104</v>
      </c>
      <c r="Q13" s="13" t="s">
        <v>12</v>
      </c>
      <c r="R13" s="12" t="s">
        <v>8</v>
      </c>
      <c r="S13" s="13" t="s">
        <v>3</v>
      </c>
      <c r="T13" s="273"/>
      <c r="U13" s="13" t="s">
        <v>104</v>
      </c>
      <c r="V13" s="13" t="s">
        <v>232</v>
      </c>
      <c r="W13" s="12" t="s">
        <v>8</v>
      </c>
      <c r="X13" s="13" t="s">
        <v>3</v>
      </c>
      <c r="Y13" s="13" t="s">
        <v>8</v>
      </c>
      <c r="Z13" s="13" t="s">
        <v>9</v>
      </c>
      <c r="AA13" s="13" t="s">
        <v>9</v>
      </c>
      <c r="AB13" s="33" t="s">
        <v>48</v>
      </c>
    </row>
    <row r="14" spans="1:28" ht="20.25" customHeight="1" thickBot="1" x14ac:dyDescent="0.35">
      <c r="B14" s="91" t="s">
        <v>125</v>
      </c>
      <c r="C14" s="91"/>
      <c r="D14" s="124">
        <v>1</v>
      </c>
      <c r="E14" s="92" t="str">
        <f>IFERROR(VLOOKUP($E$13&amp;$D$14,'CAMPAÑA FED-LOCAL '!$C$11:$G$130,2,0),"")</f>
        <v>11 AYUNTAMIENTOS</v>
      </c>
      <c r="F14" s="93">
        <f>IFERROR(VLOOKUP($E$13&amp;$D$14,'CAMPAÑA FED-LOCAL '!$C$11:$G$130,3,0),"")</f>
        <v>43234</v>
      </c>
      <c r="G14" s="93">
        <f>IFERROR(VLOOKUP($E$13&amp;$D$14,'CAMPAÑA FED-LOCAL '!$C$11:$G$130,4,0),"")</f>
        <v>43278</v>
      </c>
      <c r="H14" s="215">
        <f>IFERROR(VLOOKUP($E$13&amp;$D$14,'CAMPAÑA FED-LOCAL '!$C$11:$Z$140,5,0),"")</f>
        <v>45</v>
      </c>
      <c r="I14" s="215">
        <f>IFERROR(VLOOKUP($E$13&amp;$D$14,'CAMPAÑA FED-LOCAL '!$C$11:$Z$140,6,0),"")</f>
        <v>1</v>
      </c>
      <c r="J14" s="217" t="str">
        <f>IF(IFERROR(VLOOKUP($E$13&amp;$D$14,'CAMPAÑA FED-LOCAL '!$C$11:$Z$130,7,0),"")=0,"",IFERROR(VLOOKUP($E$13&amp;$D$14,'CAMPAÑA FED-LOCAL '!$C$11:$Z$130,7,0),""))</f>
        <v/>
      </c>
      <c r="K14" s="227" t="str">
        <f>IF(IFERROR(VLOOKUP($E$13&amp;$D$14,'CAMPAÑA FED-LOCAL '!$C$11:$Z$130,8,0),"")=0,"",VLOOKUP($E$13&amp;$D$14,'CAMPAÑA FED-LOCAL '!$C$11:$Z$130,8,0))</f>
        <v/>
      </c>
      <c r="L14" s="227" t="str">
        <f>IF(IFERROR(VLOOKUP($E$13&amp;$D$14,'CAMPAÑA FED-LOCAL '!$C$11:$Z$130,9,0),"")=0,"",VLOOKUP($E$13&amp;$D$14,'CAMPAÑA FED-LOCAL '!$C$11:$Z$130,9,0))</f>
        <v/>
      </c>
      <c r="M14" s="227" t="str">
        <f>IF(IFERROR(VLOOKUP($E$13&amp;$D$14,'CAMPAÑA FED-LOCAL '!$C$11:$Z$130,10,0),"")=0,"",VLOOKUP($E$13&amp;$D$14,'CAMPAÑA FED-LOCAL '!$C$11:$Z$130,10,0))</f>
        <v/>
      </c>
      <c r="N14" s="227" t="str">
        <f>IF(IFERROR(VLOOKUP($E$13&amp;$D$14,'CAMPAÑA FED-LOCAL '!$C$11:$Z$130,11,0),"")=0,"",VLOOKUP($E$13&amp;$D$14,'CAMPAÑA FED-LOCAL '!$C$11:$Z$130,11,0))</f>
        <v/>
      </c>
      <c r="O14" s="215" t="str">
        <f>IF(IFERROR(VLOOKUP($E$13&amp;$D$14,'CAMPAÑA FED-LOCAL '!$C$11:$Z$130,12,0),"")=0,"",IFERROR(VLOOKUP($E$13&amp;$D$14,'CAMPAÑA FED-LOCAL '!$C$11:$Z$130,12,0),""))</f>
        <v/>
      </c>
      <c r="P14" s="227" t="str">
        <f>IF(IFERROR(VLOOKUP($E$13&amp;$D$14,'CAMPAÑA FED-LOCAL '!$C$11:$Z$130,13,0),"")=0,"",IFERROR(VLOOKUP($E$13&amp;$D$14,'CAMPAÑA FED-LOCAL '!$C$11:$Z$130,13,0),""))</f>
        <v/>
      </c>
      <c r="Q14" s="227" t="str">
        <f>IF(IFERROR(VLOOKUP($E$13&amp;$D$14,'CAMPAÑA FED-LOCAL '!$C$11:$Z$130,14,0),"")=0,"",IFERROR(VLOOKUP($E$13&amp;$D$14,'CAMPAÑA FED-LOCAL '!$C$11:$Z$130,14,0),""))</f>
        <v/>
      </c>
      <c r="R14" s="227" t="str">
        <f>IF(IFERROR(VLOOKUP($E$13&amp;$D$14,'CAMPAÑA FED-LOCAL '!$C$11:$Z$130,15,0),"")=0,"",IFERROR(VLOOKUP($E$13&amp;$D$14,'CAMPAÑA FED-LOCAL '!$C$11:$Z$130,15,0),""))</f>
        <v/>
      </c>
      <c r="S14" s="227" t="str">
        <f>IF(IFERROR(VLOOKUP($E$13&amp;$D$14,'CAMPAÑA FED-LOCAL '!$C$11:$Z$130,16,0),"")=0,"",IFERROR(VLOOKUP($E$13&amp;$D$14,'CAMPAÑA FED-LOCAL '!$C$11:$Z$130,16,0),""))</f>
        <v/>
      </c>
      <c r="T14" s="215">
        <f>IFERROR(IF(VLOOKUP($E$13&amp;$D$14,'CAMPAÑA FED-LOCAL '!$C$11:$Z$130,17,0)=0,"",VLOOKUP($E$13&amp;$D$14,'CAMPAÑA FED-LOCAL '!$C$11:$Z$130,17,0)),"")</f>
        <v>45</v>
      </c>
      <c r="U14" s="100">
        <f>IF(IFERROR(VLOOKUP($E$13&amp;$D$14,'CAMPAÑA FED-LOCAL '!$C$11:$Z$130,18,0),"")=0,"",VLOOKUP($E$13&amp;$D$14,'CAMPAÑA FED-LOCAL '!$C$11:$Z$130,18,0))</f>
        <v>43278</v>
      </c>
      <c r="V14" s="100">
        <f>IF(IFERROR(VLOOKUP($E$13&amp;$D$14,'CAMPAÑA FED-LOCAL '!$C$11:$Z$130,19,0),"")=0,"",VLOOKUP($E$13&amp;$D$14,'CAMPAÑA FED-LOCAL '!$C$11:$Z$130,19,0))</f>
        <v>43281</v>
      </c>
      <c r="W14" s="100">
        <f>IF(IFERROR(VLOOKUP($E$13&amp;$D$14,'CAMPAÑA FED-LOCAL '!$C$11:$Z$130,20,0),"")=0,"",VLOOKUP($E$13&amp;$D$14,'CAMPAÑA FED-LOCAL '!$C$11:$Z$130,20,0))</f>
        <v>43291</v>
      </c>
      <c r="X14" s="100">
        <f>IF(IFERROR(VLOOKUP($E$13&amp;$D$14,'CAMPAÑA FED-LOCAL '!$C$11:$Z$130,21,0),"")=0,"",VLOOKUP($E$13&amp;$D$14,'CAMPAÑA FED-LOCAL '!$C$11:$Z$130,21,0))</f>
        <v>43296</v>
      </c>
      <c r="Y14" s="100">
        <f>IF(IFERROR(VLOOKUP($E$13&amp;$D$14,'CAMPAÑA FED-LOCAL '!$C$11:$Z$130,22,0),"")=0,"",VLOOKUP($E$13&amp;$D$14,'CAMPAÑA FED-LOCAL '!$C$11:$Z$130,22,0))</f>
        <v>43306</v>
      </c>
      <c r="Z14" s="100">
        <f>IF(IFERROR(VLOOKUP($E$13&amp;$D$14,'CAMPAÑA FED-LOCAL '!$C$11:$Z$130,23,0),"")=0,"",VLOOKUP($E$13&amp;$D$14,'CAMPAÑA FED-LOCAL '!$C$11:$Z$130,23,0))</f>
        <v>43312</v>
      </c>
      <c r="AA14" s="100">
        <f>IF(IFERROR(VLOOKUP($E$13&amp;$D$14,'CAMPAÑA FED-LOCAL '!$C$11:$Z$130,24,0),"")=0,"",VLOOKUP($E$13&amp;$D$14,'CAMPAÑA FED-LOCAL '!$C$11:$Z$130,24,0))</f>
        <v>43318</v>
      </c>
      <c r="AB14" s="33" t="s">
        <v>51</v>
      </c>
    </row>
    <row r="15" spans="1:28" ht="18" thickBot="1" x14ac:dyDescent="0.35">
      <c r="B15" s="90"/>
      <c r="C15" s="90"/>
      <c r="D15" s="90"/>
      <c r="E15" s="97"/>
      <c r="F15" s="98"/>
      <c r="G15" s="98"/>
      <c r="H15" s="216"/>
      <c r="I15" s="190" t="s">
        <v>245</v>
      </c>
      <c r="J15" s="190"/>
      <c r="K15" s="189"/>
      <c r="L15" s="190"/>
      <c r="M15" s="190"/>
      <c r="N15" s="190"/>
      <c r="O15" s="190"/>
      <c r="P15" s="190"/>
      <c r="Q15" s="190"/>
      <c r="R15" s="190"/>
      <c r="S15" s="190"/>
      <c r="T15" s="190"/>
      <c r="U15" s="203"/>
      <c r="V15" s="203"/>
      <c r="W15" s="203"/>
      <c r="X15" s="203"/>
      <c r="Y15" s="203"/>
      <c r="Z15" s="203"/>
      <c r="AA15" s="204"/>
      <c r="AB15" s="33" t="s">
        <v>52</v>
      </c>
    </row>
    <row r="16" spans="1:28" ht="18.600000000000001" thickBot="1" x14ac:dyDescent="0.35">
      <c r="B16" s="91" t="s">
        <v>127</v>
      </c>
      <c r="C16" s="91"/>
      <c r="D16" s="124">
        <v>2</v>
      </c>
      <c r="E16" s="92" t="str">
        <f>IFERROR(VLOOKUP($E$13&amp;$D$16,'CAMPAÑA FED-LOCAL '!$C$11:$G$130,2,0),"")</f>
        <v/>
      </c>
      <c r="F16" s="93" t="str">
        <f>IFERROR(VLOOKUP($E$13&amp;$D$16,'CAMPAÑA FED-LOCAL '!$C$11:$G$130,3,0),"")</f>
        <v/>
      </c>
      <c r="G16" s="93" t="str">
        <f>IFERROR(VLOOKUP($E$13&amp;$D$16,'CAMPAÑA FED-LOCAL '!$C$11:$G$130,4,0),"")</f>
        <v/>
      </c>
      <c r="H16" s="218" t="str">
        <f>IFERROR(VLOOKUP($E$13&amp;$D$16,'CAMPAÑA FED-LOCAL '!$C$11:$Z$130,5,0),"")</f>
        <v/>
      </c>
      <c r="I16" s="217" t="str">
        <f>IFERROR(VLOOKUP($E$13&amp;$D$16,'CAMPAÑA FED-LOCAL '!$C$11:$Z$130,6,0),"")</f>
        <v/>
      </c>
      <c r="J16" s="217" t="str">
        <f>IF(IFERROR(VLOOKUP($E$13&amp;$D$16,'CAMPAÑA FED-LOCAL '!$C$11:$Z$130,7,0),"")=0,"",IFERROR(VLOOKUP($E$13&amp;$D$16,'CAMPAÑA FED-LOCAL '!$C$11:$Z$130,7,0),""))</f>
        <v/>
      </c>
      <c r="K16" s="227" t="str">
        <f>IF(IFERROR(VLOOKUP($E$13&amp;$D$16,'CAMPAÑA FED-LOCAL '!$C$11:$Z$130,8,0),"")=0,"",IFERROR(VLOOKUP($E$13&amp;$D$16,'CAMPAÑA FED-LOCAL '!$C$11:$Z$130,8,0),""))</f>
        <v/>
      </c>
      <c r="L16" s="227" t="str">
        <f>IF(IFERROR(VLOOKUP($E$13&amp;$D$16,'CAMPAÑA FED-LOCAL '!$C$11:$Z$130,9,0),"")=0,"",IFERROR(VLOOKUP($E$13&amp;$D$16,'CAMPAÑA FED-LOCAL '!$C$11:$Z$130,9,0),""))</f>
        <v/>
      </c>
      <c r="M16" s="227" t="str">
        <f>IF(IFERROR(VLOOKUP($E$13&amp;$D$16,'CAMPAÑA FED-LOCAL '!$C$11:$Z$130,10,0),"")=0,"",IFERROR(VLOOKUP($E$13&amp;$D$16,'CAMPAÑA FED-LOCAL '!$C$11:$Z$130,10,0),""))</f>
        <v/>
      </c>
      <c r="N16" s="227" t="str">
        <f>IF(IFERROR(VLOOKUP($E$13&amp;$D$16,'CAMPAÑA FED-LOCAL '!$C$11:$Z$130,11,0),"")=0,"",IFERROR(VLOOKUP($E$13&amp;$D$16,'CAMPAÑA FED-LOCAL '!$C$11:$Z$130,11,0),""))</f>
        <v/>
      </c>
      <c r="O16" s="215" t="str">
        <f>IF(IFERROR(VLOOKUP($E$13&amp;$D$16,'CAMPAÑA FED-LOCAL '!$C$11:$Z$130,12,0),"")=0,"",IFERROR(VLOOKUP($E$13&amp;$D$16,'CAMPAÑA FED-LOCAL '!$C$11:$Z$130,12,0),""))</f>
        <v/>
      </c>
      <c r="P16" s="227" t="str">
        <f>IF(IFERROR(VLOOKUP($E$13&amp;$D$16,'CAMPAÑA FED-LOCAL '!$C$11:$Z$130,13,0),"")=0,"",IFERROR(VLOOKUP($E$13&amp;$D$16,'CAMPAÑA FED-LOCAL '!$C$11:$Z$130,13,0),""))</f>
        <v/>
      </c>
      <c r="Q16" s="227" t="str">
        <f>IF(IFERROR(VLOOKUP($E$13&amp;$D$16,'CAMPAÑA FED-LOCAL '!$C$11:$Z$130,14,0),"")=0,"",IFERROR(VLOOKUP($E$13&amp;$D$16,'CAMPAÑA FED-LOCAL '!$C$11:$Z$130,14,0),""))</f>
        <v/>
      </c>
      <c r="R16" s="227" t="str">
        <f>IF(IFERROR(VLOOKUP($E$13&amp;$D$16,'CAMPAÑA FED-LOCAL '!$C$11:$Z$130,15,0),"")=0,"",IFERROR(VLOOKUP($E$13&amp;$D$16,'CAMPAÑA FED-LOCAL '!$C$11:$Z$130,15,0),""))</f>
        <v/>
      </c>
      <c r="S16" s="227" t="str">
        <f>IF(IFERROR(VLOOKUP($E$13&amp;$D$16,'CAMPAÑA FED-LOCAL '!$C$11:$Z$130,16,0),"")=0,"",IFERROR(VLOOKUP($E$13&amp;$D$16,'CAMPAÑA FED-LOCAL '!$C$11:$Z$130,16,0),""))</f>
        <v/>
      </c>
      <c r="T16" s="215" t="str">
        <f>IFERROR(IF(VLOOKUP($E$13&amp;$D$16,'CAMPAÑA FED-LOCAL '!$C$11:$Z$130,17,0)=0,"",VLOOKUP($E$13&amp;$D$16,'CAMPAÑA FED-LOCAL '!$C$11:$Z$130,17,0)),"")</f>
        <v/>
      </c>
      <c r="U16" s="100" t="str">
        <f>IFERROR(IF(VLOOKUP($E$13&amp;$D$16,'CAMPAÑA FED-LOCAL '!$C$11:$Z$130,18,0)=0,"",VLOOKUP($E$13&amp;$D$16,'CAMPAÑA FED-LOCAL '!$C$11:$Z$130,18,0)),"")</f>
        <v/>
      </c>
      <c r="V16" s="100" t="str">
        <f>IFERROR(IF(VLOOKUP($E$13&amp;$D$16,'CAMPAÑA FED-LOCAL '!$C$11:$Z$130,19,0)=0,"",VLOOKUP($E$13&amp;$D$16,'CAMPAÑA FED-LOCAL '!$C$11:$Z$130,19,0)),"")</f>
        <v/>
      </c>
      <c r="W16" s="100" t="str">
        <f>IFERROR(IF(VLOOKUP($E$13&amp;$D$16,'CAMPAÑA FED-LOCAL '!$C$11:$Z$130,20,0)=0,"",VLOOKUP($E$13&amp;$D$16,'CAMPAÑA FED-LOCAL '!$C$11:$Z$130,20,0)),"")</f>
        <v/>
      </c>
      <c r="X16" s="100" t="str">
        <f>IFERROR(IF(VLOOKUP($E$13&amp;$D$16,'CAMPAÑA FED-LOCAL '!$C$11:$Z$130,21,0)=0,"",VLOOKUP($E$13&amp;$D$16,'CAMPAÑA FED-LOCAL '!$C$11:$Z$130,21,0)),"")</f>
        <v/>
      </c>
      <c r="Y16" s="100" t="str">
        <f>IFERROR(IF(VLOOKUP($E$13&amp;$D$16,'CAMPAÑA FED-LOCAL '!$C$11:$Z$130,22,0)=0,"",VLOOKUP($E$13&amp;$D$16,'CAMPAÑA FED-LOCAL '!$C$11:$Z$130,22,0)),"")</f>
        <v/>
      </c>
      <c r="Z16" s="100" t="str">
        <f>IFERROR(IF(VLOOKUP($E$13&amp;$D$16,'CAMPAÑA FED-LOCAL '!$C$11:$Z$130,23,0)=0,"",VLOOKUP($E$13&amp;$D$16,'CAMPAÑA FED-LOCAL '!$C$11:$Z$130,23,0)),"")</f>
        <v/>
      </c>
      <c r="AA16" s="100" t="str">
        <f>IFERROR(IF(VLOOKUP($E$13&amp;$D$16,'CAMPAÑA FED-LOCAL '!$C$11:$Z$130,24,0)=0,"",VLOOKUP($E$13&amp;$D$16,'CAMPAÑA FED-LOCAL '!$C$11:$Z$130,24,0)),"")</f>
        <v/>
      </c>
      <c r="AB16" s="119" t="s">
        <v>56</v>
      </c>
    </row>
    <row r="17" spans="2:28" ht="18" thickBot="1" x14ac:dyDescent="0.35">
      <c r="B17" s="90"/>
      <c r="C17" s="90"/>
      <c r="D17" s="125"/>
      <c r="E17" s="101"/>
      <c r="F17" s="102" t="s">
        <v>128</v>
      </c>
      <c r="G17" s="102"/>
      <c r="H17" s="102"/>
      <c r="I17" s="219"/>
      <c r="J17" s="220"/>
      <c r="K17" s="193"/>
      <c r="L17" s="190"/>
      <c r="M17" s="190"/>
      <c r="N17" s="194"/>
      <c r="O17" s="194"/>
      <c r="P17" s="194"/>
      <c r="Q17" s="194"/>
      <c r="R17" s="194"/>
      <c r="S17" s="194"/>
      <c r="T17" s="194"/>
      <c r="U17" s="205"/>
      <c r="V17" s="205" t="s">
        <v>245</v>
      </c>
      <c r="W17" s="205"/>
      <c r="X17" s="203"/>
      <c r="Y17" s="203"/>
      <c r="Z17" s="203"/>
      <c r="AA17" s="206"/>
      <c r="AB17" s="33" t="s">
        <v>58</v>
      </c>
    </row>
    <row r="18" spans="2:28" ht="30.6" customHeight="1" thickBot="1" x14ac:dyDescent="0.35">
      <c r="B18" s="91" t="s">
        <v>129</v>
      </c>
      <c r="C18" s="91"/>
      <c r="D18" s="124">
        <v>3</v>
      </c>
      <c r="E18" s="92" t="str">
        <f>IFERROR(VLOOKUP($E$13&amp;$D$18,'CAMPAÑA FED-LOCAL '!$C$11:$G$130,2,0),"")</f>
        <v/>
      </c>
      <c r="F18" s="93" t="str">
        <f>IFERROR(VLOOKUP($E$13&amp;$D$18,'CAMPAÑA FED-LOCAL '!$C$11:$G$130,3,0),"")</f>
        <v/>
      </c>
      <c r="G18" s="93" t="str">
        <f>IFERROR(VLOOKUP($E$13&amp;$D$18,'CAMPAÑA FED-LOCAL '!$C$11:$G$130,4,0),"")</f>
        <v/>
      </c>
      <c r="H18" s="218" t="str">
        <f>IFERROR(VLOOKUP($E$13&amp;$D$18,'CAMPAÑA FED-LOCAL '!$C$11:$Z$130,5,0),"")</f>
        <v/>
      </c>
      <c r="I18" s="217" t="str">
        <f>IFERROR(VLOOKUP($E$13&amp;$D$18,'CAMPAÑA FED-LOCAL '!$C$11:$Z$130,6,0),"")</f>
        <v/>
      </c>
      <c r="J18" s="217" t="str">
        <f>IF(IFERROR(VLOOKUP($E$13&amp;$D$18,'CAMPAÑA FED-LOCAL '!$C$11:$Z$130,7,0),"")=0,"",IFERROR(VLOOKUP($E$13&amp;$D$18,'CAMPAÑA FED-LOCAL '!$C$11:$Z$130,7,0),""))</f>
        <v/>
      </c>
      <c r="K18" s="227" t="str">
        <f>IF(IFERROR(VLOOKUP($E$13&amp;$D$18,'CAMPAÑA FED-LOCAL '!$C$11:$Z$130,8,0),"")=0,"",IFERROR(VLOOKUP($E$13&amp;$D$18,'CAMPAÑA FED-LOCAL '!$C$11:$Z$130,8,0),""))</f>
        <v/>
      </c>
      <c r="L18" s="227" t="str">
        <f>IF(IFERROR(VLOOKUP($E$13&amp;$D$18,'CAMPAÑA FED-LOCAL '!$C$11:$Z$130,9,0),"")=0,"",IFERROR(VLOOKUP($E$13&amp;$D$18,'CAMPAÑA FED-LOCAL '!$C$11:$Z$130,9,0),""))</f>
        <v/>
      </c>
      <c r="M18" s="227" t="str">
        <f>IF(IFERROR(VLOOKUP($E$13&amp;$D$18,'CAMPAÑA FED-LOCAL '!$C$11:$Z$130,10,0),"")=0,"",IFERROR(VLOOKUP($E$13&amp;$D$18,'CAMPAÑA FED-LOCAL '!$C$11:$Z$130,10,0),""))</f>
        <v/>
      </c>
      <c r="N18" s="227" t="str">
        <f>IF(IFERROR(VLOOKUP($E$13&amp;$D$18,'CAMPAÑA FED-LOCAL '!$C$11:$Z$130,11,0),"")=0,"",IFERROR(VLOOKUP($E$13&amp;$D$18,'CAMPAÑA FED-LOCAL '!$C$11:$Z$130,11,0),""))</f>
        <v/>
      </c>
      <c r="O18" s="215" t="str">
        <f>IF(IFERROR(VLOOKUP($E$13&amp;$D$18,'CAMPAÑA FED-LOCAL '!$C$11:$Z$130,12,0),"")=0,"",IFERROR(VLOOKUP($E$13&amp;$D$18,'CAMPAÑA FED-LOCAL '!$C$11:$Z$130,12,0),""))</f>
        <v/>
      </c>
      <c r="P18" s="227" t="str">
        <f>IF(IFERROR(VLOOKUP($E$13&amp;$D$18,'CAMPAÑA FED-LOCAL '!$C$11:$Z$130,13,0),"")=0,"",IFERROR(VLOOKUP($E$13&amp;$D$18,'CAMPAÑA FED-LOCAL '!$C$11:$Z$130,13,0),""))</f>
        <v/>
      </c>
      <c r="Q18" s="227" t="str">
        <f>IF(IFERROR(VLOOKUP($E$13&amp;$D$18,'CAMPAÑA FED-LOCAL '!$C$11:$Z$130,14,0),"")=0,"",IFERROR(VLOOKUP($E$13&amp;$D$18,'CAMPAÑA FED-LOCAL '!$C$11:$Z$130,14,0),""))</f>
        <v/>
      </c>
      <c r="R18" s="227" t="str">
        <f>IF(IFERROR(VLOOKUP($E$13&amp;$D$18,'CAMPAÑA FED-LOCAL '!$C$11:$Z$130,15,0),"")=0,"",IFERROR(VLOOKUP($E$13&amp;$D$18,'CAMPAÑA FED-LOCAL '!$C$11:$Z$130,15,0),""))</f>
        <v/>
      </c>
      <c r="S18" s="227" t="str">
        <f>IF(IFERROR(VLOOKUP($E$13&amp;$D$18,'CAMPAÑA FED-LOCAL '!$C$11:$Z$130,16,0),"")=0,"",IFERROR(VLOOKUP($E$13&amp;$D$18,'CAMPAÑA FED-LOCAL '!$C$11:$Z$130,16,0),""))</f>
        <v/>
      </c>
      <c r="T18" s="215" t="str">
        <f>IFERROR(IF(VLOOKUP($E$13&amp;$D$18,'CAMPAÑA FED-LOCAL '!$C$11:$Z$130,17,0)=0,"",VLOOKUP($E$13&amp;$D$18,'CAMPAÑA FED-LOCAL '!$C$11:$Z$130,17,0)),"")</f>
        <v/>
      </c>
      <c r="U18" s="100" t="str">
        <f>IFERROR(IF(VLOOKUP($E$13&amp;$D$18,'CAMPAÑA FED-LOCAL '!$C$11:$Z$130,18,0)=0,"",VLOOKUP($E$13&amp;$D$18,'CAMPAÑA FED-LOCAL '!$C$11:$Z$130,18,0)),"")</f>
        <v/>
      </c>
      <c r="V18" s="100" t="str">
        <f>IFERROR(IF(VLOOKUP($E$13&amp;$D$18,'CAMPAÑA FED-LOCAL '!$C$11:$Z$130,19,0)=0,"",VLOOKUP($E$13&amp;$D$18,'CAMPAÑA FED-LOCAL '!$C$11:$Z$130,19,0)),"")</f>
        <v/>
      </c>
      <c r="W18" s="100" t="str">
        <f>IFERROR(IF(VLOOKUP($E$13&amp;$D$18,'CAMPAÑA FED-LOCAL '!$C$11:$Z$130,20,0)=0,"",VLOOKUP($E$13&amp;$D$18,'CAMPAÑA FED-LOCAL '!$C$11:$Z$130,20,0)),"")</f>
        <v/>
      </c>
      <c r="X18" s="100" t="str">
        <f>IFERROR(IF(VLOOKUP($E$13&amp;$D$18,'CAMPAÑA FED-LOCAL '!$C$11:$Z$130,21,0)=0,"",VLOOKUP($E$13&amp;$D$18,'CAMPAÑA FED-LOCAL '!$C$11:$Z$130,21,0)),"")</f>
        <v/>
      </c>
      <c r="Y18" s="100" t="str">
        <f>IFERROR(IF(VLOOKUP($E$13&amp;$D$18,'CAMPAÑA FED-LOCAL '!$C$11:$Z$130,22,0)=0,"",VLOOKUP($E$13&amp;$D$18,'CAMPAÑA FED-LOCAL '!$C$11:$Z$130,22,0)),"")</f>
        <v/>
      </c>
      <c r="Z18" s="100" t="str">
        <f>IFERROR(IF(VLOOKUP($E$13&amp;$D$18,'CAMPAÑA FED-LOCAL '!$C$11:$Z$130,23,0)=0,"",VLOOKUP($E$13&amp;$D$18,'CAMPAÑA FED-LOCAL '!$C$11:$Z$130,23,0)),"")</f>
        <v/>
      </c>
      <c r="AA18" s="100" t="str">
        <f>IFERROR(IF(VLOOKUP($E$13&amp;$D$18,'CAMPAÑA FED-LOCAL '!$C$11:$Z$130,24,0)=0,"",VLOOKUP($E$13&amp;$D$18,'CAMPAÑA FED-LOCAL '!$C$11:$Z$130,24,0)),"")</f>
        <v/>
      </c>
      <c r="AB18" s="33" t="s">
        <v>61</v>
      </c>
    </row>
    <row r="19" spans="2:28" ht="18" hidden="1" thickBot="1" x14ac:dyDescent="0.35">
      <c r="B19" s="90"/>
      <c r="C19" s="90"/>
      <c r="D19" s="90"/>
      <c r="E19" s="101"/>
      <c r="F19" s="102" t="s">
        <v>128</v>
      </c>
      <c r="G19" s="102"/>
      <c r="H19" s="102"/>
      <c r="I19" s="102"/>
      <c r="J19" s="103"/>
      <c r="K19" s="191"/>
      <c r="L19" s="191" t="s">
        <v>126</v>
      </c>
      <c r="M19" s="192" t="s">
        <v>126</v>
      </c>
      <c r="N19" s="192" t="s">
        <v>126</v>
      </c>
      <c r="O19" s="192"/>
      <c r="P19" s="192"/>
      <c r="Q19" s="192" t="s">
        <v>126</v>
      </c>
      <c r="R19" s="192" t="s">
        <v>126</v>
      </c>
      <c r="S19" s="192" t="s">
        <v>126</v>
      </c>
      <c r="T19" s="192" t="s">
        <v>126</v>
      </c>
      <c r="U19" s="102" t="s">
        <v>126</v>
      </c>
      <c r="V19" s="102" t="s">
        <v>126</v>
      </c>
      <c r="W19" s="102" t="s">
        <v>126</v>
      </c>
      <c r="X19" s="102" t="s">
        <v>126</v>
      </c>
      <c r="Y19" s="103" t="s">
        <v>126</v>
      </c>
      <c r="Z19" s="103" t="s">
        <v>126</v>
      </c>
      <c r="AA19" s="103" t="s">
        <v>126</v>
      </c>
      <c r="AB19" s="33" t="s">
        <v>64</v>
      </c>
    </row>
    <row r="20" spans="2:28" ht="17.399999999999999" hidden="1" customHeight="1" thickBot="1" x14ac:dyDescent="0.35">
      <c r="B20" s="90"/>
      <c r="C20" s="90"/>
      <c r="D20" s="90"/>
      <c r="E20" s="104" t="s">
        <v>126</v>
      </c>
      <c r="F20" s="105" t="s">
        <v>126</v>
      </c>
      <c r="G20" s="105" t="s">
        <v>126</v>
      </c>
      <c r="H20" s="106" t="s">
        <v>126</v>
      </c>
      <c r="I20" s="106"/>
      <c r="J20" s="106"/>
      <c r="K20" s="95"/>
      <c r="L20" s="95" t="s">
        <v>126</v>
      </c>
      <c r="M20" s="95" t="s">
        <v>126</v>
      </c>
      <c r="N20" s="95" t="s">
        <v>126</v>
      </c>
      <c r="O20" s="95"/>
      <c r="P20" s="95"/>
      <c r="Q20" s="95" t="s">
        <v>126</v>
      </c>
      <c r="R20" s="95" t="s">
        <v>126</v>
      </c>
      <c r="S20" s="95" t="s">
        <v>126</v>
      </c>
      <c r="T20" s="95" t="s">
        <v>126</v>
      </c>
      <c r="U20" s="95" t="s">
        <v>126</v>
      </c>
      <c r="V20" s="95" t="s">
        <v>126</v>
      </c>
      <c r="W20" s="95" t="s">
        <v>126</v>
      </c>
      <c r="X20" s="95" t="s">
        <v>126</v>
      </c>
      <c r="Y20" s="96" t="s">
        <v>126</v>
      </c>
      <c r="Z20" s="96" t="s">
        <v>126</v>
      </c>
      <c r="AA20" s="96" t="s">
        <v>126</v>
      </c>
      <c r="AB20" s="33" t="s">
        <v>67</v>
      </c>
    </row>
    <row r="21" spans="2:28" ht="18" customHeight="1" thickBot="1" x14ac:dyDescent="0.35">
      <c r="B21" s="90"/>
      <c r="C21" s="90"/>
      <c r="D21" s="90"/>
      <c r="E21" s="101"/>
      <c r="F21" s="102" t="s">
        <v>128</v>
      </c>
      <c r="G21" s="102"/>
      <c r="H21" s="102"/>
      <c r="I21" s="102"/>
      <c r="J21" s="102"/>
      <c r="K21" s="101"/>
      <c r="L21" s="102" t="s">
        <v>239</v>
      </c>
      <c r="M21" s="102" t="s">
        <v>239</v>
      </c>
      <c r="N21" s="102" t="s">
        <v>126</v>
      </c>
      <c r="O21" s="102"/>
      <c r="P21" s="102"/>
      <c r="Q21" s="102" t="s">
        <v>126</v>
      </c>
      <c r="R21" s="102" t="s">
        <v>126</v>
      </c>
      <c r="S21" s="102" t="s">
        <v>126</v>
      </c>
      <c r="T21" s="102" t="s">
        <v>126</v>
      </c>
      <c r="U21" s="102" t="s">
        <v>126</v>
      </c>
      <c r="V21" s="102" t="s">
        <v>126</v>
      </c>
      <c r="W21" s="102" t="s">
        <v>240</v>
      </c>
      <c r="X21" s="102" t="s">
        <v>240</v>
      </c>
      <c r="Y21" s="102" t="s">
        <v>240</v>
      </c>
      <c r="Z21" s="102" t="s">
        <v>240</v>
      </c>
      <c r="AA21" s="103" t="s">
        <v>126</v>
      </c>
      <c r="AB21" s="119" t="s">
        <v>69</v>
      </c>
    </row>
    <row r="22" spans="2:28" ht="17.399999999999999" x14ac:dyDescent="0.3">
      <c r="AB22" s="32" t="s">
        <v>71</v>
      </c>
    </row>
    <row r="23" spans="2:28" ht="33.6" x14ac:dyDescent="0.65">
      <c r="C23" s="128"/>
      <c r="D23" s="122"/>
      <c r="E23" s="226" t="s">
        <v>121</v>
      </c>
      <c r="F23" s="122"/>
      <c r="G23" s="122"/>
      <c r="H23" s="122"/>
      <c r="I23" s="122"/>
      <c r="J23" s="122"/>
      <c r="K23" s="122"/>
      <c r="L23" s="122"/>
      <c r="M23" s="122"/>
      <c r="N23" s="122" t="s">
        <v>102</v>
      </c>
      <c r="O23" s="122"/>
      <c r="P23" s="123"/>
      <c r="Q23" s="123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49" t="s">
        <v>72</v>
      </c>
    </row>
    <row r="24" spans="2:28" ht="18" thickBot="1" x14ac:dyDescent="0.35">
      <c r="C24" s="174"/>
      <c r="D24" s="174" t="s">
        <v>82</v>
      </c>
      <c r="E24" s="228" t="s">
        <v>82</v>
      </c>
      <c r="F24" s="223"/>
      <c r="W24" s="186"/>
      <c r="AB24" s="33" t="s">
        <v>74</v>
      </c>
    </row>
    <row r="25" spans="2:28" ht="18" customHeight="1" thickBot="1" x14ac:dyDescent="0.35">
      <c r="B25" s="88"/>
      <c r="C25" s="176"/>
      <c r="D25" s="176" t="s">
        <v>120</v>
      </c>
      <c r="E25" s="229" t="s">
        <v>120</v>
      </c>
      <c r="F25" s="93">
        <v>43159</v>
      </c>
      <c r="G25" s="222">
        <v>43173</v>
      </c>
      <c r="H25" s="217">
        <v>15</v>
      </c>
      <c r="I25" s="217">
        <v>1</v>
      </c>
      <c r="J25" s="217"/>
      <c r="K25" s="225"/>
      <c r="L25" s="187"/>
      <c r="M25" s="187"/>
      <c r="N25" s="188"/>
      <c r="O25" s="215"/>
      <c r="P25" s="187"/>
      <c r="Q25" s="187"/>
      <c r="R25" s="187"/>
      <c r="S25" s="227"/>
      <c r="T25" s="215"/>
      <c r="U25" s="93"/>
      <c r="V25" s="93" t="s">
        <v>243</v>
      </c>
      <c r="W25" s="93" t="s">
        <v>242</v>
      </c>
      <c r="X25" s="93" t="s">
        <v>241</v>
      </c>
      <c r="Y25" s="93" t="s">
        <v>244</v>
      </c>
      <c r="Z25" s="93">
        <v>43207</v>
      </c>
      <c r="AA25" s="93">
        <v>43215</v>
      </c>
      <c r="AB25" s="149" t="s">
        <v>75</v>
      </c>
    </row>
    <row r="26" spans="2:28" ht="15.6" customHeight="1" x14ac:dyDescent="0.35">
      <c r="B26" s="88"/>
      <c r="C26" s="88"/>
      <c r="D26" s="88"/>
      <c r="E26" s="183"/>
      <c r="F26" s="224"/>
      <c r="G26" s="224"/>
      <c r="H26" s="184"/>
      <c r="I26" s="184"/>
      <c r="J26" s="221"/>
      <c r="K26" s="184"/>
      <c r="L26" s="184"/>
      <c r="M26" s="184"/>
      <c r="N26" s="185"/>
      <c r="O26" s="185"/>
      <c r="P26" s="184"/>
      <c r="Q26" s="184"/>
      <c r="R26" s="184"/>
      <c r="S26" s="184"/>
      <c r="T26" s="185"/>
      <c r="W26" s="186"/>
      <c r="AB26" s="119" t="s">
        <v>77</v>
      </c>
    </row>
    <row r="27" spans="2:28" ht="17.399999999999999" x14ac:dyDescent="0.3">
      <c r="H27" s="88"/>
      <c r="I27" s="88"/>
      <c r="J27" s="88"/>
      <c r="K27" s="88"/>
      <c r="L27" s="88"/>
      <c r="M27" s="88"/>
      <c r="N27" s="88"/>
      <c r="O27" s="88"/>
      <c r="T27" s="88"/>
      <c r="AB27" s="33" t="s">
        <v>79</v>
      </c>
    </row>
    <row r="28" spans="2:28" ht="17.399999999999999" x14ac:dyDescent="0.3">
      <c r="AB28" s="119" t="s">
        <v>81</v>
      </c>
    </row>
    <row r="29" spans="2:28" ht="17.399999999999999" x14ac:dyDescent="0.3">
      <c r="AB29" s="33" t="s">
        <v>82</v>
      </c>
    </row>
    <row r="30" spans="2:28" ht="17.399999999999999" x14ac:dyDescent="0.3">
      <c r="AB30" s="33" t="s">
        <v>84</v>
      </c>
    </row>
    <row r="31" spans="2:28" ht="17.399999999999999" x14ac:dyDescent="0.3">
      <c r="AB31" s="33" t="s">
        <v>86</v>
      </c>
    </row>
    <row r="32" spans="2:28" ht="17.25" customHeight="1" x14ac:dyDescent="0.3">
      <c r="AB32" s="33"/>
    </row>
    <row r="33" spans="28:28" x14ac:dyDescent="0.3">
      <c r="AB33"/>
    </row>
    <row r="34" spans="28:28" x14ac:dyDescent="0.3">
      <c r="AB34"/>
    </row>
    <row r="35" spans="28:28" x14ac:dyDescent="0.3">
      <c r="AB35"/>
    </row>
    <row r="36" spans="28:28" x14ac:dyDescent="0.3">
      <c r="AB36"/>
    </row>
    <row r="37" spans="28:28" x14ac:dyDescent="0.3">
      <c r="AB37"/>
    </row>
    <row r="38" spans="28:28" x14ac:dyDescent="0.3">
      <c r="AB38"/>
    </row>
    <row r="39" spans="28:28" x14ac:dyDescent="0.3">
      <c r="AB39"/>
    </row>
    <row r="40" spans="28:28" x14ac:dyDescent="0.3">
      <c r="AB40"/>
    </row>
    <row r="41" spans="28:28" x14ac:dyDescent="0.3">
      <c r="AB41"/>
    </row>
    <row r="42" spans="28:28" x14ac:dyDescent="0.3">
      <c r="AB42"/>
    </row>
    <row r="43" spans="28:28" x14ac:dyDescent="0.3">
      <c r="AB43"/>
    </row>
    <row r="44" spans="28:28" x14ac:dyDescent="0.3">
      <c r="AB44"/>
    </row>
    <row r="45" spans="28:28" x14ac:dyDescent="0.3">
      <c r="AB45"/>
    </row>
    <row r="46" spans="28:28" x14ac:dyDescent="0.3">
      <c r="AB46"/>
    </row>
    <row r="47" spans="28:28" x14ac:dyDescent="0.3">
      <c r="AB47"/>
    </row>
    <row r="48" spans="28:28" x14ac:dyDescent="0.3">
      <c r="AB48"/>
    </row>
    <row r="49" spans="28:28" x14ac:dyDescent="0.3">
      <c r="AB49"/>
    </row>
    <row r="50" spans="28:28" x14ac:dyDescent="0.3">
      <c r="AB50"/>
    </row>
    <row r="51" spans="28:28" x14ac:dyDescent="0.3">
      <c r="AB51"/>
    </row>
    <row r="52" spans="28:28" x14ac:dyDescent="0.3">
      <c r="AB52"/>
    </row>
    <row r="53" spans="28:28" x14ac:dyDescent="0.3">
      <c r="AB53"/>
    </row>
    <row r="54" spans="28:28" x14ac:dyDescent="0.3">
      <c r="AB54"/>
    </row>
    <row r="55" spans="28:28" x14ac:dyDescent="0.3">
      <c r="AB55"/>
    </row>
    <row r="56" spans="28:28" x14ac:dyDescent="0.3">
      <c r="AB56"/>
    </row>
    <row r="57" spans="28:28" x14ac:dyDescent="0.3">
      <c r="AB57"/>
    </row>
    <row r="58" spans="28:28" x14ac:dyDescent="0.3">
      <c r="AB58"/>
    </row>
    <row r="59" spans="28:28" x14ac:dyDescent="0.3">
      <c r="AB59"/>
    </row>
    <row r="60" spans="28:28" x14ac:dyDescent="0.3">
      <c r="AB60"/>
    </row>
    <row r="61" spans="28:28" x14ac:dyDescent="0.3">
      <c r="AB61"/>
    </row>
    <row r="62" spans="28:28" x14ac:dyDescent="0.3">
      <c r="AB62"/>
    </row>
    <row r="63" spans="28:28" x14ac:dyDescent="0.3">
      <c r="AB63"/>
    </row>
    <row r="64" spans="28:28" x14ac:dyDescent="0.3">
      <c r="AB64"/>
    </row>
    <row r="65" spans="28:28" x14ac:dyDescent="0.3">
      <c r="AB65"/>
    </row>
    <row r="66" spans="28:28" x14ac:dyDescent="0.3">
      <c r="AB66"/>
    </row>
    <row r="67" spans="28:28" x14ac:dyDescent="0.3">
      <c r="AB67"/>
    </row>
    <row r="68" spans="28:28" x14ac:dyDescent="0.3">
      <c r="AB68"/>
    </row>
    <row r="69" spans="28:28" x14ac:dyDescent="0.3">
      <c r="AB69"/>
    </row>
    <row r="70" spans="28:28" x14ac:dyDescent="0.3">
      <c r="AB70"/>
    </row>
    <row r="71" spans="28:28" x14ac:dyDescent="0.3">
      <c r="AB71"/>
    </row>
    <row r="72" spans="28:28" x14ac:dyDescent="0.3">
      <c r="AB72"/>
    </row>
    <row r="73" spans="28:28" x14ac:dyDescent="0.3">
      <c r="AB73"/>
    </row>
    <row r="74" spans="28:28" x14ac:dyDescent="0.3">
      <c r="AB74"/>
    </row>
    <row r="75" spans="28:28" x14ac:dyDescent="0.3">
      <c r="AB75"/>
    </row>
    <row r="76" spans="28:28" x14ac:dyDescent="0.3">
      <c r="AB76"/>
    </row>
    <row r="77" spans="28:28" x14ac:dyDescent="0.3">
      <c r="AB77"/>
    </row>
    <row r="78" spans="28:28" x14ac:dyDescent="0.3">
      <c r="AB78"/>
    </row>
    <row r="79" spans="28:28" x14ac:dyDescent="0.3">
      <c r="AB79"/>
    </row>
    <row r="80" spans="28:28" x14ac:dyDescent="0.3">
      <c r="AB80"/>
    </row>
    <row r="81" spans="28:28" x14ac:dyDescent="0.3">
      <c r="AB81"/>
    </row>
    <row r="82" spans="28:28" x14ac:dyDescent="0.3">
      <c r="AB82"/>
    </row>
    <row r="83" spans="28:28" x14ac:dyDescent="0.3">
      <c r="AB83"/>
    </row>
    <row r="84" spans="28:28" x14ac:dyDescent="0.3">
      <c r="AB84"/>
    </row>
    <row r="85" spans="28:28" x14ac:dyDescent="0.3">
      <c r="AB85"/>
    </row>
    <row r="86" spans="28:28" x14ac:dyDescent="0.3">
      <c r="AB86"/>
    </row>
    <row r="87" spans="28:28" x14ac:dyDescent="0.3">
      <c r="AB87"/>
    </row>
    <row r="88" spans="28:28" x14ac:dyDescent="0.3">
      <c r="AB88"/>
    </row>
    <row r="89" spans="28:28" x14ac:dyDescent="0.3">
      <c r="AB89"/>
    </row>
    <row r="90" spans="28:28" x14ac:dyDescent="0.3">
      <c r="AB90"/>
    </row>
    <row r="91" spans="28:28" x14ac:dyDescent="0.3">
      <c r="AB91"/>
    </row>
    <row r="92" spans="28:28" x14ac:dyDescent="0.3">
      <c r="AB92"/>
    </row>
    <row r="93" spans="28:28" x14ac:dyDescent="0.3">
      <c r="AB93"/>
    </row>
    <row r="94" spans="28:28" x14ac:dyDescent="0.3">
      <c r="AB94"/>
    </row>
    <row r="95" spans="28:28" x14ac:dyDescent="0.3">
      <c r="AB95"/>
    </row>
    <row r="96" spans="28:28" x14ac:dyDescent="0.3">
      <c r="AB96"/>
    </row>
    <row r="97" spans="28:28" x14ac:dyDescent="0.3">
      <c r="AB97"/>
    </row>
    <row r="98" spans="28:28" x14ac:dyDescent="0.3">
      <c r="AB98"/>
    </row>
    <row r="99" spans="28:28" x14ac:dyDescent="0.3">
      <c r="AB99"/>
    </row>
    <row r="100" spans="28:28" x14ac:dyDescent="0.3">
      <c r="AB100"/>
    </row>
    <row r="101" spans="28:28" x14ac:dyDescent="0.3">
      <c r="AB101"/>
    </row>
    <row r="102" spans="28:28" x14ac:dyDescent="0.3">
      <c r="AB102"/>
    </row>
    <row r="103" spans="28:28" x14ac:dyDescent="0.3">
      <c r="AB103"/>
    </row>
    <row r="104" spans="28:28" x14ac:dyDescent="0.3">
      <c r="AB104"/>
    </row>
    <row r="105" spans="28:28" x14ac:dyDescent="0.3">
      <c r="AB105"/>
    </row>
    <row r="106" spans="28:28" x14ac:dyDescent="0.3">
      <c r="AB106"/>
    </row>
    <row r="107" spans="28:28" x14ac:dyDescent="0.3">
      <c r="AB107"/>
    </row>
    <row r="108" spans="28:28" x14ac:dyDescent="0.3">
      <c r="AB108"/>
    </row>
    <row r="109" spans="28:28" x14ac:dyDescent="0.3">
      <c r="AB109"/>
    </row>
    <row r="110" spans="28:28" x14ac:dyDescent="0.3">
      <c r="AB110"/>
    </row>
    <row r="111" spans="28:28" x14ac:dyDescent="0.3">
      <c r="AB111"/>
    </row>
    <row r="112" spans="28:28" x14ac:dyDescent="0.3">
      <c r="AB112"/>
    </row>
    <row r="113" spans="28:28" x14ac:dyDescent="0.3">
      <c r="AB113"/>
    </row>
    <row r="114" spans="28:28" x14ac:dyDescent="0.3">
      <c r="AB114"/>
    </row>
    <row r="115" spans="28:28" x14ac:dyDescent="0.3">
      <c r="AB115"/>
    </row>
    <row r="116" spans="28:28" x14ac:dyDescent="0.3">
      <c r="AB116"/>
    </row>
    <row r="117" spans="28:28" x14ac:dyDescent="0.3">
      <c r="AB117"/>
    </row>
    <row r="118" spans="28:28" x14ac:dyDescent="0.3">
      <c r="AB118"/>
    </row>
    <row r="119" spans="28:28" x14ac:dyDescent="0.3">
      <c r="AB119"/>
    </row>
    <row r="120" spans="28:28" x14ac:dyDescent="0.3">
      <c r="AB120"/>
    </row>
    <row r="121" spans="28:28" x14ac:dyDescent="0.3">
      <c r="AB121"/>
    </row>
    <row r="122" spans="28:28" x14ac:dyDescent="0.3">
      <c r="AB122"/>
    </row>
    <row r="123" spans="28:28" x14ac:dyDescent="0.3">
      <c r="AB123"/>
    </row>
    <row r="124" spans="28:28" x14ac:dyDescent="0.3">
      <c r="AB124"/>
    </row>
    <row r="125" spans="28:28" x14ac:dyDescent="0.3">
      <c r="AB125"/>
    </row>
    <row r="126" spans="28:28" x14ac:dyDescent="0.3">
      <c r="AB126"/>
    </row>
    <row r="127" spans="28:28" x14ac:dyDescent="0.3">
      <c r="AB127"/>
    </row>
    <row r="128" spans="28:28" x14ac:dyDescent="0.3">
      <c r="AB128"/>
    </row>
    <row r="129" spans="28:28" x14ac:dyDescent="0.3">
      <c r="AB129"/>
    </row>
    <row r="130" spans="28:28" x14ac:dyDescent="0.3">
      <c r="AB130"/>
    </row>
    <row r="131" spans="28:28" x14ac:dyDescent="0.3">
      <c r="AB131"/>
    </row>
    <row r="132" spans="28:28" x14ac:dyDescent="0.3">
      <c r="AB132"/>
    </row>
    <row r="133" spans="28:28" x14ac:dyDescent="0.3">
      <c r="AB133"/>
    </row>
    <row r="134" spans="28:28" x14ac:dyDescent="0.3">
      <c r="AB134"/>
    </row>
    <row r="135" spans="28:28" x14ac:dyDescent="0.3">
      <c r="AB135"/>
    </row>
    <row r="136" spans="28:28" x14ac:dyDescent="0.3">
      <c r="AB136"/>
    </row>
  </sheetData>
  <sheetProtection password="A97F" sheet="1" objects="1" scenarios="1"/>
  <mergeCells count="15">
    <mergeCell ref="O4:O5"/>
    <mergeCell ref="T4:T5"/>
    <mergeCell ref="O12:O13"/>
    <mergeCell ref="T12:T13"/>
    <mergeCell ref="E4:E5"/>
    <mergeCell ref="F4:F5"/>
    <mergeCell ref="G4:G5"/>
    <mergeCell ref="H4:H5"/>
    <mergeCell ref="I12:I13"/>
    <mergeCell ref="J12:J13"/>
    <mergeCell ref="I4:I5"/>
    <mergeCell ref="J4:J5"/>
    <mergeCell ref="F12:F13"/>
    <mergeCell ref="G12:G13"/>
    <mergeCell ref="H12:H13"/>
  </mergeCells>
  <dataValidations disablePrompts="1" count="1">
    <dataValidation type="list" allowBlank="1" showInputMessage="1" showErrorMessage="1" sqref="E13">
      <formula1>$AB$2:$AB$32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APOYO CIUDADANO FED-LOCAL </vt:lpstr>
      <vt:lpstr>APOYO_CIUDADANO</vt:lpstr>
      <vt:lpstr>PRECAMPAÑA FED-LOCAL </vt:lpstr>
      <vt:lpstr>PRECAMPAÑA</vt:lpstr>
      <vt:lpstr>CAMPAÑA FED-LOCAL </vt:lpstr>
      <vt:lpstr>CAMPAÑA</vt:lpstr>
      <vt:lpstr>'CAMPAÑA FED-LOCAL '!Área_de_impresión</vt:lpstr>
      <vt:lpstr>'PRECAMPAÑA FED-LOCAL '!Área_de_impresión</vt:lpstr>
    </vt:vector>
  </TitlesOfParts>
  <Company>Instituto Federal Electoral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</dc:creator>
  <cp:lastModifiedBy>INE</cp:lastModifiedBy>
  <cp:lastPrinted>2018-02-20T20:00:51Z</cp:lastPrinted>
  <dcterms:created xsi:type="dcterms:W3CDTF">2014-12-23T20:07:13Z</dcterms:created>
  <dcterms:modified xsi:type="dcterms:W3CDTF">2018-04-05T19:46:42Z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